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000" tabRatio="913" activeTab="0"/>
  </bookViews>
  <sheets>
    <sheet name="Introduction" sheetId="1" r:id="rId1"/>
    <sheet name="Op Assumptions" sheetId="2" r:id="rId2"/>
    <sheet name="Market Projection" sheetId="3" r:id="rId3"/>
    <sheet name="Personnel Expenses" sheetId="4" r:id="rId4"/>
    <sheet name="PP&amp;E" sheetId="5" r:id="rId5"/>
    <sheet name="Expense Projection" sheetId="6" r:id="rId6"/>
    <sheet name="Operations Summary" sheetId="7" r:id="rId7"/>
    <sheet name="Return On Investment" sheetId="8" r:id="rId8"/>
    <sheet name="Loan Amortization" sheetId="9" r:id="rId9"/>
    <sheet name="Sheet1" sheetId="10" r:id="rId10"/>
  </sheets>
  <externalReferences>
    <externalReference r:id="rId13"/>
  </externalReferences>
  <definedNames>
    <definedName name="distancein">'[1]Input Value'!#REF!</definedName>
    <definedName name="distanceout">'[1]Input Value'!$C$26</definedName>
    <definedName name="incanola">'[1]Input Value'!$C$31</definedName>
    <definedName name="indistance">'[1]Input Value'!$C$25</definedName>
    <definedName name="insoybeans">'[1]Input Value'!#REF!</definedName>
    <definedName name="outcsot">'[1]Input Value'!#REF!</definedName>
    <definedName name="outdistance">'[1]Input Value'!#REF!</definedName>
  </definedNames>
  <calcPr fullCalcOnLoad="1"/>
</workbook>
</file>

<file path=xl/comments2.xml><?xml version="1.0" encoding="utf-8"?>
<comments xmlns="http://schemas.openxmlformats.org/spreadsheetml/2006/main">
  <authors>
    <author>Rodney B. Holcomb</author>
  </authors>
  <commentList>
    <comment ref="B6" authorId="0">
      <text>
        <r>
          <rPr>
            <sz val="8"/>
            <rFont val="Tahoma"/>
            <family val="2"/>
          </rPr>
          <t>Remember to account for down time around holidays or for annual repairs/maintenance.</t>
        </r>
      </text>
    </comment>
    <comment ref="B5" authorId="0">
      <text>
        <r>
          <rPr>
            <sz val="8"/>
            <rFont val="Tahoma"/>
            <family val="2"/>
          </rPr>
          <t>The TOTAL slaughter capacity of the plant, which could include cattle, hogs, sheep/goats, or a combination.</t>
        </r>
      </text>
    </comment>
    <comment ref="B15" authorId="0">
      <text>
        <r>
          <rPr>
            <sz val="8"/>
            <rFont val="Tahoma"/>
            <family val="2"/>
          </rPr>
          <t>Charge per pound of hanging carcass weight, in addition to base slaughter fee per head.</t>
        </r>
      </text>
    </comment>
    <comment ref="B16" authorId="0">
      <text>
        <r>
          <rPr>
            <sz val="8"/>
            <rFont val="Tahoma"/>
            <family val="2"/>
          </rPr>
          <t>Average pounds per head to be smoked, cooked, jerked, or otherwise further processed.</t>
        </r>
      </text>
    </comment>
    <comment ref="B17" authorId="0">
      <text>
        <r>
          <rPr>
            <sz val="8"/>
            <rFont val="Tahoma"/>
            <family val="2"/>
          </rPr>
          <t>Charge per pound of meat smoked or otherwise cooked or further processed.</t>
        </r>
      </text>
    </comment>
    <comment ref="B19" authorId="0">
      <text>
        <r>
          <rPr>
            <sz val="8"/>
            <rFont val="Tahoma"/>
            <family val="2"/>
          </rPr>
          <t>Combined costs of ground product bags, vaccuum packaging bags, sausage casings, butcher paper, and/or boxes used in the processing of one head.</t>
        </r>
      </text>
    </comment>
    <comment ref="E15" authorId="0">
      <text>
        <r>
          <rPr>
            <sz val="8"/>
            <rFont val="Tahoma"/>
            <family val="2"/>
          </rPr>
          <t>Charge per pound of hanging carcass weight, in addition to base slaughter fee per head.</t>
        </r>
      </text>
    </comment>
    <comment ref="E16" authorId="0">
      <text>
        <r>
          <rPr>
            <sz val="8"/>
            <rFont val="Tahoma"/>
            <family val="2"/>
          </rPr>
          <t>Average pounds per head to be smoked, cooked, jerked, or otherwise further processed.</t>
        </r>
      </text>
    </comment>
    <comment ref="E17" authorId="0">
      <text>
        <r>
          <rPr>
            <sz val="8"/>
            <rFont val="Tahoma"/>
            <family val="2"/>
          </rPr>
          <t>Charge per pound of meat smoked or otherwise cooked or further processed.</t>
        </r>
      </text>
    </comment>
    <comment ref="E19" authorId="0">
      <text>
        <r>
          <rPr>
            <sz val="8"/>
            <rFont val="Tahoma"/>
            <family val="2"/>
          </rPr>
          <t>Combined costs of ground product bags, vaccuum packaging bags, sausage casings, butcher paper, and/or boxes used in the processing of one head.</t>
        </r>
      </text>
    </comment>
    <comment ref="B27" authorId="0">
      <text>
        <r>
          <rPr>
            <sz val="8"/>
            <rFont val="Tahoma"/>
            <family val="2"/>
          </rPr>
          <t>Charge per pound of hanging carcass weight, in addition to base slaughter fee per head.</t>
        </r>
      </text>
    </comment>
    <comment ref="B28" authorId="0">
      <text>
        <r>
          <rPr>
            <sz val="8"/>
            <rFont val="Tahoma"/>
            <family val="2"/>
          </rPr>
          <t>Average pounds per head to be smoked, cooked, jerked, or otherwise further processed.</t>
        </r>
      </text>
    </comment>
    <comment ref="B29" authorId="0">
      <text>
        <r>
          <rPr>
            <sz val="8"/>
            <rFont val="Tahoma"/>
            <family val="2"/>
          </rPr>
          <t>Charge per pound of meat smoked or otherwise cooked or further processed.</t>
        </r>
      </text>
    </comment>
    <comment ref="B31" authorId="0">
      <text>
        <r>
          <rPr>
            <sz val="8"/>
            <rFont val="Tahoma"/>
            <family val="2"/>
          </rPr>
          <t>Combined costs of ground product bags, vaccuum packaging bags, sausage casings, butcher paper, and/or boxes used in the processing of one head.</t>
        </r>
      </text>
    </comment>
    <comment ref="E25" authorId="0">
      <text>
        <r>
          <rPr>
            <sz val="8"/>
            <rFont val="Tahoma"/>
            <family val="2"/>
          </rPr>
          <t>Average pounds per head to be smoked, cooked, jerked, or otherwise further processed.</t>
        </r>
      </text>
    </comment>
    <comment ref="E26" authorId="0">
      <text>
        <r>
          <rPr>
            <sz val="8"/>
            <rFont val="Tahoma"/>
            <family val="2"/>
          </rPr>
          <t>Charge per pound of meat smoked or otherwise cooked or further processed.</t>
        </r>
      </text>
    </comment>
    <comment ref="E29" authorId="0">
      <text>
        <r>
          <rPr>
            <sz val="8"/>
            <rFont val="Tahoma"/>
            <family val="2"/>
          </rPr>
          <t>Combined costs of ground product bags, vaccuum packaging bags, sausage casings, butcher paper, and/or boxes used in the processing of one head.</t>
        </r>
      </text>
    </comment>
    <comment ref="E35" authorId="0">
      <text>
        <r>
          <rPr>
            <sz val="8"/>
            <rFont val="Tahoma"/>
            <family val="2"/>
          </rPr>
          <t>For products sold at a retail sales counter, this could be the wholesale prices paid for purchased items plus any additional costs for processing or re-packaging. For whole animal marketing, this would include the cost of the live animal plus any packaging and/or further processing costs from turning the live animal into marketable meat products.</t>
        </r>
      </text>
    </comment>
    <comment ref="E33" authorId="0">
      <text>
        <r>
          <rPr>
            <sz val="8"/>
            <rFont val="Tahoma"/>
            <family val="2"/>
          </rPr>
          <t>If operating a retail sales counter, this may be an average selling price per pound of product.  For whole animal marketing (branded beef, for example), this may be the expected revenue per head based on expected yields (cuts) and expected prices.  These values and calculations can be made elsewhere and the numbers entered here.</t>
        </r>
      </text>
    </comment>
    <comment ref="H34" authorId="0">
      <text>
        <r>
          <rPr>
            <sz val="8"/>
            <rFont val="Tahoma"/>
            <family val="2"/>
          </rPr>
          <t>Used for NPV calculations on the "Return on Investment" tab.</t>
        </r>
      </text>
    </comment>
  </commentList>
</comments>
</file>

<file path=xl/comments5.xml><?xml version="1.0" encoding="utf-8"?>
<comments xmlns="http://schemas.openxmlformats.org/spreadsheetml/2006/main">
  <authors>
    <author>Rodney B. Holcomb</author>
  </authors>
  <commentList>
    <comment ref="B39" authorId="0">
      <text>
        <r>
          <rPr>
            <sz val="8"/>
            <rFont val="Tahoma"/>
            <family val="2"/>
          </rPr>
          <t>Principal and interest payments are calculated on the "Loan Amortization" sheet.</t>
        </r>
      </text>
    </comment>
    <comment ref="D15" authorId="0">
      <text>
        <r>
          <rPr>
            <sz val="8"/>
            <rFont val="Tahoma"/>
            <family val="2"/>
          </rPr>
          <t>Salvage value is only relevant for depreciation calculations.  Some facility items may not have a salvage value, but typically buildings will still have some value in 39 years.</t>
        </r>
      </text>
    </comment>
    <comment ref="D16" authorId="0">
      <text>
        <r>
          <rPr>
            <sz val="8"/>
            <rFont val="Tahoma"/>
            <family val="2"/>
          </rPr>
          <t>Salvage value is only relevant for depreciation calculations.  Some facility items may not have a salvage value, but typically buildings will still have some value in 39 years.</t>
        </r>
      </text>
    </comment>
    <comment ref="D17" authorId="0">
      <text>
        <r>
          <rPr>
            <sz val="8"/>
            <rFont val="Tahoma"/>
            <family val="2"/>
          </rPr>
          <t>Salvage value is only relevant for depreciation calculations.  Some facility items may not have a salvage value, but typically buildings will still have some value in 39 years.</t>
        </r>
      </text>
    </comment>
    <comment ref="D18" authorId="0">
      <text>
        <r>
          <rPr>
            <sz val="8"/>
            <rFont val="Tahoma"/>
            <family val="2"/>
          </rPr>
          <t>Salvage value is only relevant for depreciation calculations.  Some facility items may not have a salvage value, but typically buildings will still have some value in 39 years.</t>
        </r>
      </text>
    </comment>
    <comment ref="D19" authorId="0">
      <text>
        <r>
          <rPr>
            <sz val="8"/>
            <rFont val="Tahoma"/>
            <family val="2"/>
          </rPr>
          <t>Salvage value is only relevant for depreciation calculations.  Some facility items may not have a salvage value, but typically buildings will still have some value in 39 years.</t>
        </r>
      </text>
    </comment>
  </commentList>
</comments>
</file>

<file path=xl/comments6.xml><?xml version="1.0" encoding="utf-8"?>
<comments xmlns="http://schemas.openxmlformats.org/spreadsheetml/2006/main">
  <authors>
    <author>Rodney B. Holcomb</author>
  </authors>
  <commentList>
    <comment ref="B39" authorId="0">
      <text>
        <r>
          <rPr>
            <sz val="8"/>
            <rFont val="Tahoma"/>
            <family val="2"/>
          </rPr>
          <t>Supplies strictly related to facility start-up.</t>
        </r>
      </text>
    </comment>
    <comment ref="B41" authorId="0">
      <text>
        <r>
          <rPr>
            <sz val="8"/>
            <rFont val="Tahoma"/>
            <family val="2"/>
          </rPr>
          <t>May include legal, accounting, permit, site prep, utility location, and other costs for start-up.</t>
        </r>
      </text>
    </comment>
    <comment ref="C39" authorId="0">
      <text>
        <r>
          <rPr>
            <sz val="8"/>
            <rFont val="Tahoma"/>
            <family val="2"/>
          </rPr>
          <t>Annual supplies expenses, such as hairnets, gloves, cleaning supplies, restroom and office supplies, etc.</t>
        </r>
      </text>
    </comment>
    <comment ref="C41" authorId="0">
      <text>
        <r>
          <rPr>
            <sz val="8"/>
            <rFont val="Tahoma"/>
            <family val="2"/>
          </rPr>
          <t>May include accounting/legal fees, memberships, subscriptions/dues, and other annual expenses not listed elsewhere.</t>
        </r>
      </text>
    </comment>
  </commentList>
</comments>
</file>

<file path=xl/sharedStrings.xml><?xml version="1.0" encoding="utf-8"?>
<sst xmlns="http://schemas.openxmlformats.org/spreadsheetml/2006/main" count="650" uniqueCount="245">
  <si>
    <t>Year 1</t>
  </si>
  <si>
    <t>Year 2</t>
  </si>
  <si>
    <t>Year 3</t>
  </si>
  <si>
    <t>Year 4</t>
  </si>
  <si>
    <t>Year 5</t>
  </si>
  <si>
    <t>Year 6</t>
  </si>
  <si>
    <t>Year 7</t>
  </si>
  <si>
    <t>Year 8</t>
  </si>
  <si>
    <t>Year 9</t>
  </si>
  <si>
    <t>Year 10</t>
  </si>
  <si>
    <t>Total Volume</t>
  </si>
  <si>
    <t>Year 0</t>
  </si>
  <si>
    <t>Total Investment</t>
  </si>
  <si>
    <t>Loan Amount</t>
  </si>
  <si>
    <t>Loan Term</t>
  </si>
  <si>
    <t>Long Term Interest Rate</t>
  </si>
  <si>
    <t>Percent Financed</t>
  </si>
  <si>
    <t>Working Capital</t>
  </si>
  <si>
    <t>Beginning Balance</t>
  </si>
  <si>
    <t>Interest Rate</t>
  </si>
  <si>
    <t>Interest</t>
  </si>
  <si>
    <t>Annual Payment</t>
  </si>
  <si>
    <t>Principal</t>
  </si>
  <si>
    <t>Ending Balance</t>
  </si>
  <si>
    <t>Short Term Interest Rate</t>
  </si>
  <si>
    <t>Interest Amount</t>
  </si>
  <si>
    <t>Total Interest Expense</t>
  </si>
  <si>
    <t>Labor</t>
  </si>
  <si>
    <t>Occupation</t>
  </si>
  <si>
    <t>Salary</t>
  </si>
  <si>
    <t>Overtime</t>
  </si>
  <si>
    <t>Benefits</t>
  </si>
  <si>
    <t>Salaries</t>
  </si>
  <si>
    <t>Benefits as % of Salaries</t>
  </si>
  <si>
    <t>% of Payroll Tax to Salaries</t>
  </si>
  <si>
    <t>% of Retirement Tax to Salaries</t>
  </si>
  <si>
    <t>Total Labor</t>
  </si>
  <si>
    <t>Variable</t>
  </si>
  <si>
    <t>Total Variable</t>
  </si>
  <si>
    <t>Fixed</t>
  </si>
  <si>
    <t>Maintenance</t>
  </si>
  <si>
    <t>Property Tax</t>
  </si>
  <si>
    <t>Insurance</t>
  </si>
  <si>
    <t>Supplies</t>
  </si>
  <si>
    <t>Buildings</t>
  </si>
  <si>
    <t>Special Purpose Buildings</t>
  </si>
  <si>
    <t>Equipment and Heavy Rolling Stock</t>
  </si>
  <si>
    <t>Light Trucks and Vehicles</t>
  </si>
  <si>
    <t>Depreciation</t>
  </si>
  <si>
    <t>Other</t>
  </si>
  <si>
    <t>Total Other</t>
  </si>
  <si>
    <t>Total Fixed</t>
  </si>
  <si>
    <t>Total Expenses</t>
  </si>
  <si>
    <t>Total</t>
  </si>
  <si>
    <t>Expenses</t>
  </si>
  <si>
    <t>Discount Rate</t>
  </si>
  <si>
    <t>Return On Investment</t>
  </si>
  <si>
    <t>Quality Percent</t>
  </si>
  <si>
    <t>Gross Margin</t>
  </si>
  <si>
    <t>Discount Factor</t>
  </si>
  <si>
    <t>PV of Income</t>
  </si>
  <si>
    <t>Total Expense</t>
  </si>
  <si>
    <t>Cash Expenses</t>
  </si>
  <si>
    <t>PV of Expenses</t>
  </si>
  <si>
    <t>Benefits Less Costs</t>
  </si>
  <si>
    <t>Net Present Value</t>
  </si>
  <si>
    <t>Internal Rate of Return</t>
  </si>
  <si>
    <t>Year</t>
  </si>
  <si>
    <t>Annual Total Depreciation</t>
  </si>
  <si>
    <t>Light Truck and Vehicles</t>
  </si>
  <si>
    <t>39 year Straight Line</t>
  </si>
  <si>
    <t>Total Depreciation</t>
  </si>
  <si>
    <t>Cost</t>
  </si>
  <si>
    <t>Life</t>
  </si>
  <si>
    <t>Salvage</t>
  </si>
  <si>
    <t>Period</t>
  </si>
  <si>
    <t>Rate</t>
  </si>
  <si>
    <t>Description</t>
  </si>
  <si>
    <t>Value</t>
  </si>
  <si>
    <t>#2</t>
  </si>
  <si>
    <t>#3</t>
  </si>
  <si>
    <t>#4</t>
  </si>
  <si>
    <t>#5</t>
  </si>
  <si>
    <t>Total Buildings</t>
  </si>
  <si>
    <t>Total Equip and Heavy Rolling Stock</t>
  </si>
  <si>
    <t>Total Special Purpose Building</t>
  </si>
  <si>
    <t>Total Light Trucks and Vehicles</t>
  </si>
  <si>
    <t>10 year Straight Line</t>
  </si>
  <si>
    <t>7 Yr MACRS with half year convention</t>
  </si>
  <si>
    <t>5 Yr MACRS with half year convention</t>
  </si>
  <si>
    <t>Wage Inflation</t>
  </si>
  <si>
    <t>Property Tax as % of Prop and Plant</t>
  </si>
  <si>
    <t>Expense Inflation Rate</t>
  </si>
  <si>
    <t>Tax Information</t>
  </si>
  <si>
    <t>Payroll Information</t>
  </si>
  <si>
    <t>Income Tax Rate</t>
  </si>
  <si>
    <t>Overtime%</t>
  </si>
  <si>
    <t>Production Expense</t>
  </si>
  <si>
    <t>Production Expenses</t>
  </si>
  <si>
    <t>Electricity/month</t>
  </si>
  <si>
    <t>Gas/month</t>
  </si>
  <si>
    <t>Insurance as % of Plant &amp; Equip</t>
  </si>
  <si>
    <t>Discount rate for NPV calculation</t>
  </si>
  <si>
    <t>Total PV of Income</t>
  </si>
  <si>
    <t>Total PV of Expenses</t>
  </si>
  <si>
    <t>PV Benefits Less PV Costs</t>
  </si>
  <si>
    <t>Land</t>
  </si>
  <si>
    <t xml:space="preserve">This sheet summaries the volume and price and sales growth information from the input page.  There is no input on this page.  </t>
  </si>
  <si>
    <t>This sheet allows you to input salaries and overtime assumptions for various positions.</t>
  </si>
  <si>
    <t>Benefit calculations are based on the percentage you entered on the "Input" sheet.</t>
  </si>
  <si>
    <t>This Sheet summaries expenses.  The only input is for "supplies and miscellaneous" expenses.</t>
  </si>
  <si>
    <t>This sheet summaries income, expenses and net profit.  There are no inputs on this sheet</t>
  </si>
  <si>
    <t>Before Tax Profit</t>
  </si>
  <si>
    <t>Tax</t>
  </si>
  <si>
    <t>After Tax Profit</t>
  </si>
  <si>
    <t>The only input is the discount rate.</t>
  </si>
  <si>
    <t>This sheet summaries the feasibility of the project.  It provides net present value, benefit cost ratio and internal rate of return</t>
  </si>
  <si>
    <t>PV Benefit/PV Cost Ratio</t>
  </si>
  <si>
    <t>This sheet calculates loan amortization and interest.  There are no inputs on this sheet.</t>
  </si>
  <si>
    <t>% of Employee INS Tax to Salaries</t>
  </si>
  <si>
    <t>Maintenance as % of Plant &amp; Equip</t>
  </si>
  <si>
    <t>Gross Sales Projection</t>
  </si>
  <si>
    <t>Gross Sales</t>
  </si>
  <si>
    <t>TOTAL GROSS SALES</t>
  </si>
  <si>
    <t>After Tax Profits</t>
  </si>
  <si>
    <t>Principle</t>
  </si>
  <si>
    <t xml:space="preserve">Cash Flow </t>
  </si>
  <si>
    <t>Return on Assets</t>
  </si>
  <si>
    <t>Estimate of Cash Flows</t>
  </si>
  <si>
    <t>(after tax income/total PPE investment)</t>
  </si>
  <si>
    <t>(does not consider increases or decreases in working capital loan)</t>
  </si>
  <si>
    <t>Payback Period (years)</t>
  </si>
  <si>
    <t>(payback period only displayed if less than 10 years)</t>
  </si>
  <si>
    <t>MENU</t>
  </si>
  <si>
    <t>FORWARD TO PERSONNEL EXPENSE</t>
  </si>
  <si>
    <t>FORWARD TO DEPRECIATION</t>
  </si>
  <si>
    <t>FORWARD TO EXPENSE PROJECTION</t>
  </si>
  <si>
    <t>FORWARD TO OPERATIONS SUMMARY</t>
  </si>
  <si>
    <t>FORWARD TO RETURN ON INVESTMENT</t>
  </si>
  <si>
    <t>BACK TO INTRODUCTION</t>
  </si>
  <si>
    <t>Less Depreciation and Term Interest</t>
  </si>
  <si>
    <t>There are also inputs on the "Personnel Expense", "Depreciation", &amp; "Expense Projection" sheets</t>
  </si>
  <si>
    <t>Miscellaneous*</t>
  </si>
  <si>
    <t>Depreciation per yr. for 39 yrs.</t>
  </si>
  <si>
    <t>(after tax income/non-borrowed PPE investment)</t>
  </si>
  <si>
    <t>Average ROA</t>
  </si>
  <si>
    <t>Return on (Beginning) Equity</t>
  </si>
  <si>
    <t>Average ROE</t>
  </si>
  <si>
    <t>#1</t>
  </si>
  <si>
    <t>equipment</t>
  </si>
  <si>
    <t>Shell metal building</t>
  </si>
  <si>
    <t>Refrigeration system as part of building</t>
  </si>
  <si>
    <t>Cooler construction &amp; doors</t>
  </si>
  <si>
    <t>Livestock holding area (pens)</t>
  </si>
  <si>
    <t>Total Personnel Costs</t>
  </si>
  <si>
    <t>This sheet deals with capital considerations.  You enter descriptions and values for buildings, equipment and other property.</t>
  </si>
  <si>
    <t>This sheet also allows you to determine how much money will be borrowed for plant, property, and equipment.</t>
  </si>
  <si>
    <t>Depreciation schedules for facilities, equipment, and vehicles are automatically derived and provided below.</t>
  </si>
  <si>
    <t>Debt Financing  for Plant, Property, &amp; Equipment</t>
  </si>
  <si>
    <t>Equip. &amp; Heavy Rolling Stock</t>
  </si>
  <si>
    <t>Total Plant and Equipment</t>
  </si>
  <si>
    <t>Total Plant, Property, and Equipment</t>
  </si>
  <si>
    <t>Working Capital (Line of Operating Credit)</t>
  </si>
  <si>
    <t>Basic Operating Assumptions</t>
  </si>
  <si>
    <t>Plant Slaughter Capacity (weekly)</t>
  </si>
  <si>
    <t>Weeks per Year of Operation</t>
  </si>
  <si>
    <t>Total Annual Slaughter Capacity</t>
  </si>
  <si>
    <t>Species #1</t>
  </si>
  <si>
    <t>Cattle</t>
  </si>
  <si>
    <t>Hanging (hot carcass) Weight per Head</t>
  </si>
  <si>
    <t>Pounds of Further Processed per Head</t>
  </si>
  <si>
    <t>Further Processing Cost per Pound</t>
  </si>
  <si>
    <t>Year-to-Year Capacity Increase</t>
  </si>
  <si>
    <t>Packaging Materials per Head</t>
  </si>
  <si>
    <t>Annual Volume (no. of head)</t>
  </si>
  <si>
    <t>Base Slaughter Fee per Head</t>
  </si>
  <si>
    <t>Boning/Cutting/Pkg. Charge per Pound</t>
  </si>
  <si>
    <t>Total Revenue per Head</t>
  </si>
  <si>
    <t>Hogs</t>
  </si>
  <si>
    <t>Species #2</t>
  </si>
  <si>
    <t>Species #3</t>
  </si>
  <si>
    <t>Lambs</t>
  </si>
  <si>
    <t>Percent of Annual Slaughter Capacity</t>
  </si>
  <si>
    <t>Deer</t>
  </si>
  <si>
    <t>Seasonal Wild Game Processing</t>
  </si>
  <si>
    <t>Retail Sales</t>
  </si>
  <si>
    <t>Other Sales/Revenue</t>
  </si>
  <si>
    <t>Annual Volume (lbs, head, other units)</t>
  </si>
  <si>
    <t>Cost of Goods Sold</t>
  </si>
  <si>
    <t>Selling Price Inflation Rate</t>
  </si>
  <si>
    <t>OPERATING/PRODUCTION ASSUMPTIONS</t>
  </si>
  <si>
    <t>Rates</t>
  </si>
  <si>
    <t>Inedible Expense (renderer pick-ups)</t>
  </si>
  <si>
    <t>Sewer/month</t>
  </si>
  <si>
    <t>Water/month</t>
  </si>
  <si>
    <t>Phone and Internet/month</t>
  </si>
  <si>
    <t>Microbial Testing/month</t>
  </si>
  <si>
    <t>Solid Waste Management/month</t>
  </si>
  <si>
    <t>$/Month</t>
  </si>
  <si>
    <t>Short Term Borrowing Amount</t>
  </si>
  <si>
    <t>Total Monthly Operating Expenses</t>
  </si>
  <si>
    <t>General Operations Expenses</t>
  </si>
  <si>
    <t>Revenue/Unit</t>
  </si>
  <si>
    <t>COGS/Unit</t>
  </si>
  <si>
    <t>COGS</t>
  </si>
  <si>
    <t>TOTAL COGS</t>
  </si>
  <si>
    <t>Plant Manager</t>
  </si>
  <si>
    <t>Butcher</t>
  </si>
  <si>
    <t>Packaging/Cutting</t>
  </si>
  <si>
    <t>Packaging/Retail Counter</t>
  </si>
  <si>
    <t>Additional information is required on the following tabs:</t>
  </si>
  <si>
    <t>Plant, Property, &amp; Equipment (PP&amp;E)</t>
  </si>
  <si>
    <t>Personnel Expenses</t>
  </si>
  <si>
    <t>Expense Projection</t>
  </si>
  <si>
    <t>Operations Summary (Profit/Loss, Cash Flow)</t>
  </si>
  <si>
    <t>Return on Investment</t>
  </si>
  <si>
    <t>Results of financial analyses are presented on:</t>
  </si>
  <si>
    <t>Skip to:</t>
  </si>
  <si>
    <t>Go to other input areas:</t>
  </si>
  <si>
    <t>Operating/Production Assumptions</t>
  </si>
  <si>
    <t>Or skip to financial results:</t>
  </si>
  <si>
    <t>Click to see Loan Amortization</t>
  </si>
  <si>
    <t>Market Projection</t>
  </si>
  <si>
    <t>PERSONNEL EXPENSES</t>
  </si>
  <si>
    <t>MARKET PROJECTION</t>
  </si>
  <si>
    <t>PLANT, PROPERTY, &amp; EQUIPMENT</t>
  </si>
  <si>
    <t>EXPENSE PROJECTION</t>
  </si>
  <si>
    <t>OPERATIONS SUMMARY: PROFIT/LOSS &amp; CASH FLOW PROJECTIONS</t>
  </si>
  <si>
    <t>Go back to input areas:</t>
  </si>
  <si>
    <t>Or go to ROI calculations:</t>
  </si>
  <si>
    <t>RETURN ON INVESTMENT</t>
  </si>
  <si>
    <t>Or go back to P/L calculations:</t>
  </si>
  <si>
    <t>LOAN AMORTIZATION &amp; TOTAL INTEREST PAYMENTS</t>
  </si>
  <si>
    <t>Revenue per Unit</t>
  </si>
  <si>
    <t>Oklahoma State University</t>
  </si>
  <si>
    <t>Feasibility Template for a Small Multi-Species Meat Processing Plant</t>
  </si>
  <si>
    <t>Rodney B. Holcomb, Kyle Flynn, and Phil Kenkel*</t>
  </si>
  <si>
    <t>*Authors are, respectively:  Professor and Browning Endowed Professor of Food Science (Dept. of Agricultural Economics/Kerr Food &amp; Ag Products Center); Meat Pilot Plant Manager (Kerr Food &amp; Ag Products Center); and Professor and Fitzwater Endowed Chair for Cooperative Studies (Dept. of Agricultural Economics).</t>
  </si>
  <si>
    <t>For questions or comments regarding the template, contact Dr. Rodney Holcomb at 405-744-6071 or by email at rodney.holcomb@okstate.edu.</t>
  </si>
  <si>
    <t>This template was designed to assist agricultural producers and entrepreneurs interested in developing and operating a small multi-species meat processing plant.  The template allows users to assess and compare the costs of alternative plant construction and equipment costs, operational scales, production combinations (i.e. percentages of capacity used for each species), and combinations of custom packing versus wholesale/retail sales.  Users of the template can utilize these comparisons to determine the viability of building and operating a small, flexible meat processing plant  It also provides users an opportunity to examine the sensitivity of their chosen plant layout and processing system to changes in a number of cost factors and/or changes in market prices for inputs and outputs.</t>
  </si>
  <si>
    <r>
      <t xml:space="preserve">Users of the template are requested to provide the appropriate information in the </t>
    </r>
    <r>
      <rPr>
        <b/>
        <u val="single"/>
        <sz val="12"/>
        <color indexed="11"/>
        <rFont val="Arial"/>
        <family val="2"/>
      </rPr>
      <t>green</t>
    </r>
    <r>
      <rPr>
        <sz val="12"/>
        <rFont val="Arial"/>
        <family val="2"/>
      </rPr>
      <t xml:space="preserve"> cells.  The template will use these inputs to make calculations for operations, profit/loss, and returns on investment.</t>
    </r>
  </si>
  <si>
    <t>Start using the template</t>
  </si>
  <si>
    <r>
      <rPr>
        <b/>
        <sz val="12"/>
        <color indexed="8"/>
        <rFont val="Arial"/>
        <family val="2"/>
      </rPr>
      <t>NOTE:</t>
    </r>
    <r>
      <rPr>
        <sz val="12"/>
        <rFont val="Arial"/>
        <family val="2"/>
      </rPr>
      <t xml:space="preserve">  The true costs of operating a small, multi-species meat processing plant vary greatly by the size and scale of operations, state versus federal (USDA-FSIS) inspection, and the various "further processing" activities performed by the plant.  To better understand some of the issues related to plant construction and operation, it is recommended that users of this template read the attached PDF file (see icon to the right) and the suggested reference materials therein.</t>
    </r>
  </si>
  <si>
    <t>No. of Persons</t>
  </si>
  <si>
    <t>Total Salaries</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</si>
</sst>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_);[Red]\(&quot;$&quot;#,##0.0\)"/>
    <numFmt numFmtId="165" formatCode="&quot;$&quot;#,##0.000_);[Red]\(&quot;$&quot;#,##0.000\)"/>
    <numFmt numFmtId="166" formatCode="&quot;$&quot;#,##0"/>
    <numFmt numFmtId="167" formatCode="0.0%"/>
    <numFmt numFmtId="168" formatCode="_(&quot;$&quot;* #,##0.0_);_(&quot;$&quot;* \(#,##0.0\);_(&quot;$&quot;* &quot;-&quot;??_);_(@_)"/>
    <numFmt numFmtId="169" formatCode="_(&quot;$&quot;* #,##0_);_(&quot;$&quot;* \(#,##0\);_(&quot;$&quot;* &quot;-&quot;??_);_(@_)"/>
    <numFmt numFmtId="170" formatCode="0.00000000"/>
    <numFmt numFmtId="171" formatCode="0.0000000"/>
    <numFmt numFmtId="172" formatCode="0.000000"/>
    <numFmt numFmtId="173" formatCode="0.00000"/>
    <numFmt numFmtId="174" formatCode="0.0000"/>
    <numFmt numFmtId="175" formatCode="0.000"/>
    <numFmt numFmtId="176" formatCode="&quot;$&quot;#,##0.00"/>
    <numFmt numFmtId="177" formatCode="#,##0.000"/>
    <numFmt numFmtId="178" formatCode="&quot;$&quot;#,##0.0"/>
    <numFmt numFmtId="179" formatCode="[$-409]dddd\,\ mmmm\ dd\,\ yyyy"/>
    <numFmt numFmtId="180" formatCode="[$-409]h:mm:ss\ AM/PM"/>
    <numFmt numFmtId="181" formatCode="_(* #,##0.0_);_(* \(#,##0.0\);_(* &quot;-&quot;??_);_(@_)"/>
    <numFmt numFmtId="182" formatCode="_(* #,##0_);_(* \(#,##0\);_(* &quot;-&quot;??_);_(@_)"/>
  </numFmts>
  <fonts count="61">
    <font>
      <sz val="10"/>
      <name val="Arial"/>
      <family val="0"/>
    </font>
    <font>
      <b/>
      <sz val="10"/>
      <name val="Arial"/>
      <family val="2"/>
    </font>
    <font>
      <b/>
      <u val="single"/>
      <sz val="10"/>
      <name val="Arial"/>
      <family val="2"/>
    </font>
    <font>
      <sz val="10"/>
      <name val="Book Antiqua"/>
      <family val="1"/>
    </font>
    <font>
      <b/>
      <sz val="14"/>
      <name val="Arial"/>
      <family val="2"/>
    </font>
    <font>
      <b/>
      <sz val="12"/>
      <name val="Arial"/>
      <family val="2"/>
    </font>
    <font>
      <sz val="10"/>
      <color indexed="9"/>
      <name val="Arial"/>
      <family val="2"/>
    </font>
    <font>
      <u val="single"/>
      <sz val="10"/>
      <color indexed="12"/>
      <name val="Arial"/>
      <family val="2"/>
    </font>
    <font>
      <u val="single"/>
      <sz val="10"/>
      <color indexed="9"/>
      <name val="Arial"/>
      <family val="2"/>
    </font>
    <font>
      <u val="single"/>
      <sz val="10"/>
      <color indexed="36"/>
      <name val="Arial"/>
      <family val="2"/>
    </font>
    <font>
      <sz val="8"/>
      <name val="Tahoma"/>
      <family val="2"/>
    </font>
    <font>
      <u val="single"/>
      <sz val="10"/>
      <name val="Arial"/>
      <family val="2"/>
    </font>
    <font>
      <i/>
      <sz val="10"/>
      <name val="Arial"/>
      <family val="2"/>
    </font>
    <font>
      <sz val="12"/>
      <name val="Arial"/>
      <family val="2"/>
    </font>
    <font>
      <b/>
      <sz val="12"/>
      <color indexed="8"/>
      <name val="Arial"/>
      <family val="2"/>
    </font>
    <font>
      <sz val="14"/>
      <name val="Arial"/>
      <family val="2"/>
    </font>
    <font>
      <b/>
      <u val="single"/>
      <sz val="12"/>
      <color indexed="11"/>
      <name val="Arial"/>
      <family val="2"/>
    </font>
    <font>
      <u val="single"/>
      <sz val="12"/>
      <color indexed="12"/>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i/>
      <sz val="12"/>
      <color indexed="8"/>
      <name val="Calibri"/>
      <family val="2"/>
    </font>
    <font>
      <i/>
      <sz val="14"/>
      <color indexed="8"/>
      <name val="Calibri"/>
      <family val="2"/>
    </font>
    <font>
      <b/>
      <sz val="20"/>
      <color indexed="8"/>
      <name val="Calibri"/>
      <family val="2"/>
    </font>
    <font>
      <sz val="14"/>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2"/>
      <color theme="1"/>
      <name val="Calibri"/>
      <family val="2"/>
    </font>
    <font>
      <i/>
      <sz val="14"/>
      <color theme="1"/>
      <name val="Calibri"/>
      <family val="2"/>
    </font>
    <font>
      <b/>
      <sz val="20"/>
      <color theme="1"/>
      <name val="Calibri"/>
      <family val="2"/>
    </font>
    <font>
      <sz val="14"/>
      <color rgb="FFFF0000"/>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9"/>
        <bgColor indexed="64"/>
      </patternFill>
    </fill>
    <fill>
      <patternFill patternType="solid">
        <fgColor indexed="48"/>
        <bgColor indexed="64"/>
      </patternFill>
    </fill>
    <fill>
      <patternFill patternType="solid">
        <fgColor rgb="FFCC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color indexed="63"/>
      </right>
      <top>
        <color indexed="63"/>
      </top>
      <bottom>
        <color indexed="63"/>
      </bottom>
    </border>
    <border>
      <left>
        <color indexed="63"/>
      </left>
      <right style="thick"/>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color indexed="63"/>
      </bottom>
    </border>
  </borders>
  <cellStyleXfs count="64">
    <xf numFmtId="0" fontId="0" fillId="0" borderId="0" applyFill="0" applyBorder="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9"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7"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pplyFill="0" applyBorder="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52">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2" fillId="0" borderId="0" xfId="0" applyFont="1" applyAlignment="1">
      <alignment/>
    </xf>
    <xf numFmtId="9" fontId="0" fillId="0" borderId="0" xfId="0" applyNumberFormat="1" applyAlignment="1">
      <alignment/>
    </xf>
    <xf numFmtId="38" fontId="0" fillId="0" borderId="0" xfId="0" applyNumberFormat="1" applyAlignment="1">
      <alignment/>
    </xf>
    <xf numFmtId="38" fontId="1" fillId="0" borderId="0" xfId="0" applyNumberFormat="1" applyFont="1" applyAlignment="1">
      <alignment/>
    </xf>
    <xf numFmtId="0" fontId="1" fillId="0" borderId="0" xfId="0" applyFont="1" applyAlignment="1">
      <alignment horizontal="right"/>
    </xf>
    <xf numFmtId="0" fontId="0" fillId="0" borderId="0" xfId="0" applyAlignment="1" quotePrefix="1">
      <alignment horizontal="center"/>
    </xf>
    <xf numFmtId="0" fontId="0" fillId="0" borderId="10" xfId="0" applyBorder="1" applyAlignment="1">
      <alignment/>
    </xf>
    <xf numFmtId="0" fontId="2" fillId="33" borderId="0" xfId="0" applyFont="1" applyFill="1" applyAlignment="1">
      <alignment horizontal="center"/>
    </xf>
    <xf numFmtId="0" fontId="2" fillId="0" borderId="0" xfId="0" applyFont="1" applyFill="1" applyAlignment="1">
      <alignment horizontal="center"/>
    </xf>
    <xf numFmtId="6" fontId="0" fillId="0" borderId="0" xfId="0" applyNumberFormat="1" applyAlignment="1">
      <alignment/>
    </xf>
    <xf numFmtId="8" fontId="0" fillId="0" borderId="0" xfId="0" applyNumberFormat="1" applyAlignment="1">
      <alignment/>
    </xf>
    <xf numFmtId="165" fontId="0" fillId="0" borderId="0" xfId="0" applyNumberFormat="1" applyAlignment="1">
      <alignment/>
    </xf>
    <xf numFmtId="10" fontId="0" fillId="0" borderId="0" xfId="0" applyNumberFormat="1" applyAlignment="1">
      <alignment/>
    </xf>
    <xf numFmtId="0" fontId="0" fillId="0" borderId="0" xfId="0" applyNumberFormat="1" applyAlignment="1">
      <alignment/>
    </xf>
    <xf numFmtId="8" fontId="2" fillId="0" borderId="0" xfId="0" applyNumberFormat="1" applyFont="1" applyAlignment="1">
      <alignment horizontal="center"/>
    </xf>
    <xf numFmtId="0" fontId="1" fillId="0" borderId="0" xfId="0" applyNumberFormat="1" applyFont="1" applyAlignment="1">
      <alignment/>
    </xf>
    <xf numFmtId="0" fontId="2" fillId="0" borderId="0" xfId="0" applyNumberFormat="1" applyFont="1" applyAlignment="1">
      <alignment horizontal="center"/>
    </xf>
    <xf numFmtId="8" fontId="2" fillId="0" borderId="0" xfId="0" applyNumberFormat="1" applyFont="1" applyFill="1" applyBorder="1" applyAlignment="1">
      <alignment horizontal="center"/>
    </xf>
    <xf numFmtId="0" fontId="0" fillId="0" borderId="11" xfId="0" applyBorder="1" applyAlignment="1">
      <alignment/>
    </xf>
    <xf numFmtId="10" fontId="0" fillId="0" borderId="0" xfId="0" applyNumberFormat="1" applyFill="1" applyAlignment="1">
      <alignment/>
    </xf>
    <xf numFmtId="6" fontId="0" fillId="0" borderId="0" xfId="0" applyNumberFormat="1" applyFill="1" applyAlignment="1">
      <alignment/>
    </xf>
    <xf numFmtId="8" fontId="0" fillId="0" borderId="0" xfId="0" applyNumberFormat="1" applyFill="1" applyAlignment="1">
      <alignment/>
    </xf>
    <xf numFmtId="6" fontId="1" fillId="0" borderId="0" xfId="0" applyNumberFormat="1" applyFont="1" applyAlignment="1">
      <alignment/>
    </xf>
    <xf numFmtId="0" fontId="2" fillId="33" borderId="0" xfId="0" applyFont="1" applyFill="1" applyAlignment="1">
      <alignment/>
    </xf>
    <xf numFmtId="9" fontId="0" fillId="0" borderId="0" xfId="0" applyNumberFormat="1" applyFont="1" applyAlignment="1">
      <alignment/>
    </xf>
    <xf numFmtId="9" fontId="0" fillId="0" borderId="0" xfId="0" applyNumberFormat="1" applyFont="1" applyFill="1" applyAlignment="1">
      <alignment/>
    </xf>
    <xf numFmtId="0" fontId="0" fillId="0" borderId="0" xfId="0" applyBorder="1" applyAlignment="1">
      <alignment/>
    </xf>
    <xf numFmtId="0" fontId="0" fillId="0" borderId="0" xfId="0" applyFill="1" applyBorder="1" applyAlignment="1">
      <alignment/>
    </xf>
    <xf numFmtId="169" fontId="0" fillId="0" borderId="0" xfId="44" applyNumberFormat="1" applyFont="1" applyAlignment="1">
      <alignment/>
    </xf>
    <xf numFmtId="6" fontId="0" fillId="0" borderId="0" xfId="0" applyNumberFormat="1" applyFill="1" applyAlignment="1" applyProtection="1">
      <alignment/>
      <protection/>
    </xf>
    <xf numFmtId="10" fontId="0" fillId="0" borderId="0" xfId="0" applyNumberFormat="1" applyFill="1" applyAlignment="1" applyProtection="1">
      <alignment/>
      <protection/>
    </xf>
    <xf numFmtId="1" fontId="0" fillId="0" borderId="0" xfId="44" applyNumberFormat="1" applyFont="1" applyAlignment="1">
      <alignment/>
    </xf>
    <xf numFmtId="0" fontId="1" fillId="0" borderId="0" xfId="0" applyFont="1" applyBorder="1" applyAlignment="1" applyProtection="1">
      <alignment/>
      <protection/>
    </xf>
    <xf numFmtId="0" fontId="0" fillId="0" borderId="0" xfId="0" applyBorder="1" applyAlignment="1" applyProtection="1">
      <alignment/>
      <protection/>
    </xf>
    <xf numFmtId="0" fontId="0" fillId="0" borderId="0" xfId="0" applyAlignment="1" applyProtection="1">
      <alignment/>
      <protection/>
    </xf>
    <xf numFmtId="0" fontId="1" fillId="0" borderId="0" xfId="0" applyFont="1" applyAlignment="1" applyProtection="1">
      <alignment/>
      <protection/>
    </xf>
    <xf numFmtId="0" fontId="2" fillId="0" borderId="0" xfId="0" applyFont="1" applyAlignment="1" applyProtection="1">
      <alignment/>
      <protection/>
    </xf>
    <xf numFmtId="0" fontId="1" fillId="0" borderId="0" xfId="0" applyFont="1" applyAlignment="1" applyProtection="1">
      <alignment/>
      <protection/>
    </xf>
    <xf numFmtId="38" fontId="1" fillId="0" borderId="0" xfId="0" applyNumberFormat="1" applyFont="1" applyAlignment="1" applyProtection="1">
      <alignment/>
      <protection/>
    </xf>
    <xf numFmtId="9" fontId="0" fillId="0" borderId="0" xfId="0" applyNumberFormat="1" applyFill="1" applyAlignment="1" applyProtection="1">
      <alignment/>
      <protection/>
    </xf>
    <xf numFmtId="0" fontId="0" fillId="0" borderId="0" xfId="0" applyFill="1" applyAlignment="1" applyProtection="1">
      <alignment/>
      <protection/>
    </xf>
    <xf numFmtId="0" fontId="5" fillId="0" borderId="0" xfId="0" applyFont="1" applyAlignment="1" applyProtection="1">
      <alignment/>
      <protection/>
    </xf>
    <xf numFmtId="0" fontId="1" fillId="0" borderId="12" xfId="0" applyFont="1" applyBorder="1" applyAlignment="1" applyProtection="1">
      <alignment/>
      <protection/>
    </xf>
    <xf numFmtId="0" fontId="6" fillId="0" borderId="13" xfId="0" applyFont="1" applyBorder="1" applyAlignment="1" applyProtection="1">
      <alignment/>
      <protection/>
    </xf>
    <xf numFmtId="0" fontId="2" fillId="0" borderId="0" xfId="0" applyFont="1" applyAlignment="1" applyProtection="1">
      <alignment horizontal="center"/>
      <protection/>
    </xf>
    <xf numFmtId="0" fontId="2" fillId="0" borderId="0" xfId="0" applyFont="1" applyAlignment="1" applyProtection="1">
      <alignment/>
      <protection/>
    </xf>
    <xf numFmtId="0" fontId="0" fillId="0" borderId="0" xfId="0" applyFont="1" applyAlignment="1" applyProtection="1">
      <alignment/>
      <protection/>
    </xf>
    <xf numFmtId="165" fontId="0" fillId="0" borderId="0" xfId="0" applyNumberFormat="1" applyAlignment="1" applyProtection="1">
      <alignment/>
      <protection/>
    </xf>
    <xf numFmtId="9" fontId="0" fillId="0" borderId="0" xfId="0" applyNumberFormat="1" applyAlignment="1" applyProtection="1">
      <alignment/>
      <protection/>
    </xf>
    <xf numFmtId="38" fontId="0" fillId="0" borderId="0" xfId="0" applyNumberFormat="1" applyAlignment="1" applyProtection="1">
      <alignment/>
      <protection/>
    </xf>
    <xf numFmtId="0" fontId="1" fillId="0" borderId="0" xfId="0" applyFont="1" applyFill="1" applyAlignment="1" applyProtection="1">
      <alignment/>
      <protection/>
    </xf>
    <xf numFmtId="6" fontId="0" fillId="0" borderId="0" xfId="0" applyNumberFormat="1" applyAlignment="1" applyProtection="1">
      <alignment/>
      <protection/>
    </xf>
    <xf numFmtId="169" fontId="0" fillId="0" borderId="0" xfId="44" applyNumberFormat="1" applyFont="1" applyAlignment="1" applyProtection="1">
      <alignment/>
      <protection/>
    </xf>
    <xf numFmtId="169" fontId="0" fillId="0" borderId="0" xfId="0" applyNumberFormat="1" applyAlignment="1" applyProtection="1">
      <alignment/>
      <protection/>
    </xf>
    <xf numFmtId="0" fontId="0" fillId="0" borderId="0" xfId="0" applyNumberFormat="1" applyFill="1" applyAlignment="1" applyProtection="1">
      <alignment/>
      <protection/>
    </xf>
    <xf numFmtId="8" fontId="0" fillId="0" borderId="0" xfId="0" applyNumberFormat="1" applyAlignment="1" applyProtection="1">
      <alignment/>
      <protection/>
    </xf>
    <xf numFmtId="166" fontId="0" fillId="0" borderId="0" xfId="0" applyNumberFormat="1" applyAlignment="1" applyProtection="1">
      <alignment/>
      <protection/>
    </xf>
    <xf numFmtId="10" fontId="0" fillId="0" borderId="0" xfId="0" applyNumberFormat="1" applyAlignment="1" applyProtection="1">
      <alignment/>
      <protection/>
    </xf>
    <xf numFmtId="0" fontId="8" fillId="0" borderId="0" xfId="53" applyFont="1" applyFill="1" applyBorder="1" applyAlignment="1" applyProtection="1">
      <alignment/>
      <protection/>
    </xf>
    <xf numFmtId="8" fontId="0" fillId="0" borderId="0" xfId="0" applyNumberFormat="1" applyFill="1" applyBorder="1" applyAlignment="1" applyProtection="1">
      <alignment/>
      <protection/>
    </xf>
    <xf numFmtId="0" fontId="0" fillId="0" borderId="0" xfId="0" applyFill="1" applyBorder="1" applyAlignment="1" applyProtection="1">
      <alignment/>
      <protection/>
    </xf>
    <xf numFmtId="8" fontId="2" fillId="0" borderId="0" xfId="0" applyNumberFormat="1" applyFont="1" applyAlignment="1" applyProtection="1">
      <alignment horizontal="center"/>
      <protection/>
    </xf>
    <xf numFmtId="0" fontId="1" fillId="0" borderId="14" xfId="0" applyFont="1" applyBorder="1" applyAlignment="1" applyProtection="1">
      <alignment/>
      <protection/>
    </xf>
    <xf numFmtId="6" fontId="0" fillId="0" borderId="14" xfId="0" applyNumberFormat="1" applyBorder="1" applyAlignment="1" applyProtection="1">
      <alignment/>
      <protection/>
    </xf>
    <xf numFmtId="8" fontId="0" fillId="0" borderId="14" xfId="0" applyNumberFormat="1" applyBorder="1" applyAlignment="1" applyProtection="1">
      <alignment/>
      <protection/>
    </xf>
    <xf numFmtId="0" fontId="1" fillId="0" borderId="0" xfId="0" applyFont="1" applyFill="1" applyAlignment="1" applyProtection="1">
      <alignment horizontal="center"/>
      <protection/>
    </xf>
    <xf numFmtId="0" fontId="1" fillId="0" borderId="0" xfId="0" applyFont="1" applyAlignment="1" applyProtection="1">
      <alignment/>
      <protection/>
    </xf>
    <xf numFmtId="0" fontId="1" fillId="0" borderId="0" xfId="0" applyFont="1" applyAlignment="1" applyProtection="1">
      <alignment horizontal="center"/>
      <protection/>
    </xf>
    <xf numFmtId="6" fontId="0" fillId="0" borderId="0" xfId="0" applyNumberFormat="1" applyFont="1" applyFill="1" applyAlignment="1" applyProtection="1">
      <alignment/>
      <protection/>
    </xf>
    <xf numFmtId="0" fontId="0" fillId="0" borderId="0" xfId="0" applyFont="1" applyAlignment="1" applyProtection="1">
      <alignment horizontal="center"/>
      <protection/>
    </xf>
    <xf numFmtId="0" fontId="0" fillId="0" borderId="0" xfId="0" applyNumberFormat="1" applyAlignment="1" applyProtection="1">
      <alignment/>
      <protection/>
    </xf>
    <xf numFmtId="6" fontId="1" fillId="0" borderId="0" xfId="0" applyNumberFormat="1" applyFont="1" applyAlignment="1" applyProtection="1">
      <alignment horizontal="center"/>
      <protection/>
    </xf>
    <xf numFmtId="9" fontId="0" fillId="0" borderId="0" xfId="0" applyNumberFormat="1" applyFont="1" applyFill="1" applyAlignment="1" applyProtection="1">
      <alignment/>
      <protection/>
    </xf>
    <xf numFmtId="10" fontId="0" fillId="0" borderId="0" xfId="0" applyNumberFormat="1" applyFont="1" applyBorder="1" applyAlignment="1" applyProtection="1">
      <alignment horizontal="center" vertical="top" wrapText="1"/>
      <protection/>
    </xf>
    <xf numFmtId="10" fontId="0" fillId="0" borderId="0" xfId="0" applyNumberFormat="1" applyFont="1" applyAlignment="1" applyProtection="1">
      <alignment horizontal="center" vertical="top" wrapText="1"/>
      <protection/>
    </xf>
    <xf numFmtId="10" fontId="3" fillId="0" borderId="0" xfId="0" applyNumberFormat="1" applyFont="1" applyAlignment="1" applyProtection="1">
      <alignment horizontal="center" vertical="top" wrapText="1"/>
      <protection/>
    </xf>
    <xf numFmtId="9" fontId="1" fillId="0" borderId="0" xfId="0" applyNumberFormat="1" applyFont="1" applyAlignment="1" applyProtection="1">
      <alignment/>
      <protection/>
    </xf>
    <xf numFmtId="10" fontId="1" fillId="0" borderId="0" xfId="0" applyNumberFormat="1" applyFont="1" applyFill="1" applyAlignment="1" applyProtection="1">
      <alignment/>
      <protection/>
    </xf>
    <xf numFmtId="6" fontId="0" fillId="0" borderId="15" xfId="0" applyNumberFormat="1" applyBorder="1" applyAlignment="1" applyProtection="1">
      <alignment/>
      <protection/>
    </xf>
    <xf numFmtId="10" fontId="0" fillId="0" borderId="16" xfId="0" applyNumberFormat="1" applyBorder="1" applyAlignment="1" applyProtection="1">
      <alignment/>
      <protection/>
    </xf>
    <xf numFmtId="2" fontId="0" fillId="0" borderId="17" xfId="0" applyNumberFormat="1" applyBorder="1" applyAlignment="1" applyProtection="1">
      <alignment/>
      <protection/>
    </xf>
    <xf numFmtId="0" fontId="1" fillId="0" borderId="0" xfId="0" applyFont="1" applyFill="1" applyBorder="1" applyAlignment="1" applyProtection="1">
      <alignment/>
      <protection/>
    </xf>
    <xf numFmtId="1" fontId="0" fillId="0" borderId="0" xfId="0" applyNumberFormat="1" applyAlignment="1" applyProtection="1">
      <alignment/>
      <protection/>
    </xf>
    <xf numFmtId="43" fontId="0" fillId="0" borderId="0" xfId="0" applyNumberFormat="1" applyAlignment="1" applyProtection="1">
      <alignment/>
      <protection/>
    </xf>
    <xf numFmtId="2" fontId="0" fillId="0" borderId="0" xfId="0" applyNumberFormat="1" applyBorder="1" applyAlignment="1" applyProtection="1">
      <alignment/>
      <protection/>
    </xf>
    <xf numFmtId="0" fontId="2" fillId="0" borderId="0" xfId="0" applyFont="1" applyFill="1" applyBorder="1" applyAlignment="1" applyProtection="1">
      <alignment/>
      <protection/>
    </xf>
    <xf numFmtId="10" fontId="0" fillId="0" borderId="0" xfId="60" applyNumberFormat="1" applyFont="1" applyAlignment="1" applyProtection="1">
      <alignment/>
      <protection/>
    </xf>
    <xf numFmtId="0" fontId="0" fillId="0" borderId="0" xfId="0" applyFont="1" applyFill="1" applyAlignment="1" applyProtection="1">
      <alignment horizontal="left"/>
      <protection/>
    </xf>
    <xf numFmtId="166" fontId="2" fillId="0" borderId="0" xfId="0" applyNumberFormat="1" applyFont="1" applyAlignment="1">
      <alignment/>
    </xf>
    <xf numFmtId="166" fontId="0" fillId="0" borderId="0" xfId="0" applyNumberFormat="1" applyAlignment="1">
      <alignment/>
    </xf>
    <xf numFmtId="166" fontId="1" fillId="0" borderId="0" xfId="0" applyNumberFormat="1" applyFont="1" applyAlignment="1">
      <alignment/>
    </xf>
    <xf numFmtId="166" fontId="0" fillId="0" borderId="0" xfId="44" applyNumberFormat="1" applyFont="1" applyAlignment="1">
      <alignment/>
    </xf>
    <xf numFmtId="176" fontId="0" fillId="0" borderId="0" xfId="0" applyNumberFormat="1" applyFill="1" applyAlignment="1" applyProtection="1">
      <alignment/>
      <protection/>
    </xf>
    <xf numFmtId="176" fontId="0" fillId="0" borderId="0" xfId="0" applyNumberFormat="1" applyAlignment="1" applyProtection="1">
      <alignment/>
      <protection/>
    </xf>
    <xf numFmtId="166" fontId="0" fillId="0" borderId="0" xfId="44" applyNumberFormat="1" applyFont="1" applyAlignment="1" applyProtection="1">
      <alignment/>
      <protection/>
    </xf>
    <xf numFmtId="166" fontId="1" fillId="0" borderId="0" xfId="44" applyNumberFormat="1" applyFont="1" applyAlignment="1" applyProtection="1">
      <alignment/>
      <protection/>
    </xf>
    <xf numFmtId="166" fontId="0" fillId="0" borderId="0" xfId="44" applyNumberFormat="1" applyFont="1" applyFill="1" applyAlignment="1" applyProtection="1">
      <alignment/>
      <protection/>
    </xf>
    <xf numFmtId="166" fontId="0" fillId="0" borderId="0" xfId="0" applyNumberFormat="1" applyFont="1" applyAlignment="1" applyProtection="1">
      <alignment/>
      <protection/>
    </xf>
    <xf numFmtId="166" fontId="0" fillId="0" borderId="0" xfId="0" applyNumberFormat="1" applyFill="1" applyAlignment="1" applyProtection="1">
      <alignment/>
      <protection/>
    </xf>
    <xf numFmtId="6" fontId="0" fillId="0" borderId="14" xfId="0" applyNumberFormat="1" applyFont="1" applyFill="1" applyBorder="1" applyAlignment="1" applyProtection="1">
      <alignment/>
      <protection/>
    </xf>
    <xf numFmtId="0" fontId="0" fillId="0" borderId="14" xfId="0" applyBorder="1" applyAlignment="1" applyProtection="1">
      <alignment/>
      <protection/>
    </xf>
    <xf numFmtId="0" fontId="0" fillId="0" borderId="18" xfId="0" applyBorder="1" applyAlignment="1" applyProtection="1">
      <alignment/>
      <protection/>
    </xf>
    <xf numFmtId="0" fontId="0" fillId="0" borderId="19" xfId="0" applyBorder="1" applyAlignment="1" applyProtection="1">
      <alignment/>
      <protection/>
    </xf>
    <xf numFmtId="6" fontId="1" fillId="0" borderId="0" xfId="0" applyNumberFormat="1" applyFont="1" applyFill="1" applyBorder="1" applyAlignment="1" applyProtection="1">
      <alignment/>
      <protection/>
    </xf>
    <xf numFmtId="0" fontId="1" fillId="0" borderId="20" xfId="0" applyFont="1" applyBorder="1" applyAlignment="1" applyProtection="1">
      <alignment/>
      <protection/>
    </xf>
    <xf numFmtId="0" fontId="1" fillId="0" borderId="19" xfId="0" applyFont="1" applyBorder="1" applyAlignment="1" applyProtection="1">
      <alignment/>
      <protection/>
    </xf>
    <xf numFmtId="6" fontId="0" fillId="0" borderId="0" xfId="0" applyNumberFormat="1" applyFont="1" applyFill="1" applyBorder="1" applyAlignment="1" applyProtection="1">
      <alignment/>
      <protection/>
    </xf>
    <xf numFmtId="166" fontId="0" fillId="0" borderId="0" xfId="44" applyNumberFormat="1" applyFont="1" applyBorder="1" applyAlignment="1" applyProtection="1">
      <alignment/>
      <protection/>
    </xf>
    <xf numFmtId="166" fontId="0" fillId="0" borderId="0" xfId="0" applyNumberFormat="1" applyBorder="1" applyAlignment="1" applyProtection="1">
      <alignment/>
      <protection/>
    </xf>
    <xf numFmtId="166" fontId="0" fillId="0" borderId="20" xfId="44" applyNumberFormat="1" applyFont="1" applyBorder="1" applyAlignment="1" applyProtection="1">
      <alignment/>
      <protection/>
    </xf>
    <xf numFmtId="169" fontId="0" fillId="0" borderId="20" xfId="44" applyNumberFormat="1" applyFont="1" applyBorder="1" applyAlignment="1" applyProtection="1">
      <alignment/>
      <protection/>
    </xf>
    <xf numFmtId="169" fontId="1" fillId="0" borderId="20" xfId="44" applyNumberFormat="1" applyFont="1" applyBorder="1" applyAlignment="1" applyProtection="1">
      <alignment/>
      <protection/>
    </xf>
    <xf numFmtId="0" fontId="1" fillId="0" borderId="21" xfId="0" applyFont="1" applyBorder="1" applyAlignment="1" applyProtection="1">
      <alignment/>
      <protection/>
    </xf>
    <xf numFmtId="6" fontId="0" fillId="0" borderId="22" xfId="0" applyNumberFormat="1" applyFont="1" applyFill="1" applyBorder="1" applyAlignment="1" applyProtection="1">
      <alignment/>
      <protection/>
    </xf>
    <xf numFmtId="0" fontId="0" fillId="0" borderId="22" xfId="0" applyBorder="1" applyAlignment="1" applyProtection="1">
      <alignment/>
      <protection/>
    </xf>
    <xf numFmtId="166" fontId="0" fillId="0" borderId="0" xfId="0" applyNumberFormat="1" applyFont="1" applyFill="1" applyBorder="1" applyAlignment="1" applyProtection="1">
      <alignment/>
      <protection/>
    </xf>
    <xf numFmtId="6" fontId="0" fillId="0" borderId="0" xfId="0" applyNumberFormat="1" applyBorder="1" applyAlignment="1" applyProtection="1">
      <alignment/>
      <protection/>
    </xf>
    <xf numFmtId="44" fontId="0" fillId="0" borderId="0" xfId="44" applyFont="1" applyBorder="1" applyAlignment="1" applyProtection="1">
      <alignment/>
      <protection/>
    </xf>
    <xf numFmtId="6" fontId="0" fillId="0" borderId="20" xfId="0" applyNumberFormat="1" applyBorder="1" applyAlignment="1" applyProtection="1">
      <alignment/>
      <protection/>
    </xf>
    <xf numFmtId="6" fontId="0" fillId="0" borderId="22" xfId="0" applyNumberFormat="1" applyBorder="1" applyAlignment="1" applyProtection="1">
      <alignment/>
      <protection/>
    </xf>
    <xf numFmtId="6" fontId="0" fillId="0" borderId="23" xfId="0" applyNumberFormat="1" applyBorder="1" applyAlignment="1" applyProtection="1">
      <alignment/>
      <protection/>
    </xf>
    <xf numFmtId="0" fontId="1" fillId="0" borderId="0" xfId="0" applyFont="1" applyFill="1" applyAlignment="1" applyProtection="1">
      <alignment horizontal="left"/>
      <protection/>
    </xf>
    <xf numFmtId="0" fontId="0" fillId="0" borderId="18" xfId="0" applyBorder="1" applyAlignment="1">
      <alignment/>
    </xf>
    <xf numFmtId="6" fontId="1" fillId="0" borderId="23" xfId="0" applyNumberFormat="1" applyFont="1" applyFill="1" applyBorder="1" applyAlignment="1" applyProtection="1">
      <alignment/>
      <protection/>
    </xf>
    <xf numFmtId="0" fontId="0" fillId="0" borderId="0" xfId="0" applyFont="1" applyAlignment="1">
      <alignment/>
    </xf>
    <xf numFmtId="0" fontId="8" fillId="34" borderId="24" xfId="53" applyFont="1" applyFill="1" applyBorder="1" applyAlignment="1" applyProtection="1">
      <alignment/>
      <protection/>
    </xf>
    <xf numFmtId="0" fontId="8" fillId="34" borderId="0" xfId="53" applyFont="1" applyFill="1" applyBorder="1" applyAlignment="1" applyProtection="1">
      <alignment/>
      <protection/>
    </xf>
    <xf numFmtId="0" fontId="8" fillId="34" borderId="25" xfId="53" applyFont="1" applyFill="1" applyBorder="1" applyAlignment="1" applyProtection="1">
      <alignment horizontal="left"/>
      <protection/>
    </xf>
    <xf numFmtId="0" fontId="8" fillId="34" borderId="26" xfId="53" applyFont="1" applyFill="1" applyBorder="1" applyAlignment="1" applyProtection="1">
      <alignment/>
      <protection/>
    </xf>
    <xf numFmtId="0" fontId="8" fillId="34" borderId="25" xfId="53" applyFont="1" applyFill="1" applyBorder="1" applyAlignment="1" applyProtection="1">
      <alignment/>
      <protection/>
    </xf>
    <xf numFmtId="8" fontId="0" fillId="0" borderId="0" xfId="0" applyNumberFormat="1" applyFill="1" applyAlignment="1" applyProtection="1">
      <alignment/>
      <protection/>
    </xf>
    <xf numFmtId="0" fontId="2" fillId="0" borderId="27" xfId="0" applyFont="1" applyBorder="1" applyAlignment="1" applyProtection="1">
      <alignment/>
      <protection/>
    </xf>
    <xf numFmtId="0" fontId="2" fillId="0" borderId="14" xfId="0" applyFont="1" applyBorder="1" applyAlignment="1" applyProtection="1">
      <alignment/>
      <protection/>
    </xf>
    <xf numFmtId="0" fontId="2" fillId="0" borderId="19" xfId="0" applyFont="1" applyBorder="1" applyAlignment="1" applyProtection="1">
      <alignment/>
      <protection/>
    </xf>
    <xf numFmtId="0" fontId="2" fillId="0" borderId="0" xfId="0" applyFont="1" applyBorder="1" applyAlignment="1" applyProtection="1">
      <alignment/>
      <protection/>
    </xf>
    <xf numFmtId="0" fontId="2" fillId="0" borderId="27" xfId="0" applyFont="1" applyBorder="1" applyAlignment="1">
      <alignment/>
    </xf>
    <xf numFmtId="0" fontId="4" fillId="0" borderId="0" xfId="0" applyFont="1" applyAlignment="1">
      <alignment/>
    </xf>
    <xf numFmtId="0" fontId="0" fillId="0" borderId="21" xfId="0" applyBorder="1" applyAlignment="1" applyProtection="1">
      <alignment/>
      <protection/>
    </xf>
    <xf numFmtId="6" fontId="1" fillId="0" borderId="0" xfId="0" applyNumberFormat="1" applyFont="1" applyAlignment="1" applyProtection="1">
      <alignment/>
      <protection/>
    </xf>
    <xf numFmtId="166" fontId="1" fillId="0" borderId="0" xfId="0" applyNumberFormat="1" applyFont="1" applyAlignment="1" applyProtection="1">
      <alignment/>
      <protection/>
    </xf>
    <xf numFmtId="0" fontId="0" fillId="0" borderId="18" xfId="0" applyFill="1" applyBorder="1" applyAlignment="1" applyProtection="1">
      <alignment/>
      <protection/>
    </xf>
    <xf numFmtId="10" fontId="0" fillId="0" borderId="20" xfId="0" applyNumberFormat="1" applyFill="1" applyBorder="1" applyAlignment="1" applyProtection="1">
      <alignment/>
      <protection/>
    </xf>
    <xf numFmtId="166" fontId="1" fillId="0" borderId="22" xfId="44" applyNumberFormat="1" applyFont="1" applyBorder="1" applyAlignment="1" applyProtection="1">
      <alignment/>
      <protection/>
    </xf>
    <xf numFmtId="0" fontId="7" fillId="0" borderId="0" xfId="53" applyAlignment="1" applyProtection="1">
      <alignment/>
      <protection/>
    </xf>
    <xf numFmtId="0" fontId="0" fillId="0" borderId="0" xfId="0" applyFont="1" applyFill="1" applyBorder="1" applyAlignment="1" applyProtection="1">
      <alignment/>
      <protection/>
    </xf>
    <xf numFmtId="0" fontId="11" fillId="0" borderId="0" xfId="53" applyFont="1" applyFill="1" applyBorder="1" applyAlignment="1" applyProtection="1">
      <alignment/>
      <protection/>
    </xf>
    <xf numFmtId="0" fontId="0" fillId="0" borderId="0" xfId="53" applyFont="1" applyFill="1" applyBorder="1" applyAlignment="1" applyProtection="1">
      <alignment/>
      <protection/>
    </xf>
    <xf numFmtId="166" fontId="2" fillId="0" borderId="0" xfId="0" applyNumberFormat="1" applyFont="1" applyAlignment="1">
      <alignment horizontal="right"/>
    </xf>
    <xf numFmtId="0" fontId="4" fillId="0" borderId="0" xfId="0" applyFont="1" applyAlignment="1" applyProtection="1">
      <alignment/>
      <protection/>
    </xf>
    <xf numFmtId="9" fontId="0" fillId="0" borderId="0" xfId="60" applyFont="1" applyAlignment="1">
      <alignment/>
    </xf>
    <xf numFmtId="9" fontId="0" fillId="0" borderId="0" xfId="60" applyFont="1" applyAlignment="1">
      <alignment/>
    </xf>
    <xf numFmtId="0" fontId="0" fillId="0" borderId="0" xfId="57">
      <alignment/>
      <protection/>
    </xf>
    <xf numFmtId="0" fontId="0" fillId="0" borderId="0" xfId="57" applyFont="1">
      <alignment/>
      <protection/>
    </xf>
    <xf numFmtId="0" fontId="0" fillId="0" borderId="0" xfId="57" applyAlignment="1">
      <alignment vertical="center"/>
      <protection/>
    </xf>
    <xf numFmtId="0" fontId="12" fillId="0" borderId="0" xfId="57" applyFont="1" applyAlignment="1">
      <alignment vertical="center" wrapText="1"/>
      <protection/>
    </xf>
    <xf numFmtId="0" fontId="13" fillId="0" borderId="0" xfId="57" applyFont="1">
      <alignment/>
      <protection/>
    </xf>
    <xf numFmtId="0" fontId="13" fillId="0" borderId="0" xfId="57" applyFont="1" applyAlignment="1">
      <alignment vertical="center" wrapText="1"/>
      <protection/>
    </xf>
    <xf numFmtId="0" fontId="15" fillId="0" borderId="0" xfId="57" applyFont="1">
      <alignment/>
      <protection/>
    </xf>
    <xf numFmtId="0" fontId="56" fillId="0" borderId="0" xfId="57" applyFont="1">
      <alignment/>
      <protection/>
    </xf>
    <xf numFmtId="0" fontId="57" fillId="0" borderId="0" xfId="57" applyFont="1">
      <alignment/>
      <protection/>
    </xf>
    <xf numFmtId="0" fontId="58" fillId="0" borderId="0" xfId="57" applyFont="1">
      <alignment/>
      <protection/>
    </xf>
    <xf numFmtId="0" fontId="2" fillId="0" borderId="27" xfId="0" applyFont="1" applyBorder="1" applyAlignment="1" applyProtection="1">
      <alignment/>
      <protection hidden="1"/>
    </xf>
    <xf numFmtId="0" fontId="0" fillId="0" borderId="18" xfId="0" applyBorder="1" applyAlignment="1" applyProtection="1">
      <alignment/>
      <protection hidden="1"/>
    </xf>
    <xf numFmtId="0" fontId="0" fillId="0" borderId="0" xfId="0" applyAlignment="1" applyProtection="1">
      <alignment/>
      <protection hidden="1"/>
    </xf>
    <xf numFmtId="0" fontId="0" fillId="0" borderId="0" xfId="0" applyFont="1" applyAlignment="1" applyProtection="1">
      <alignment/>
      <protection hidden="1"/>
    </xf>
    <xf numFmtId="0" fontId="0" fillId="0" borderId="0" xfId="0" applyBorder="1" applyAlignment="1" applyProtection="1">
      <alignment/>
      <protection hidden="1"/>
    </xf>
    <xf numFmtId="0" fontId="0" fillId="0" borderId="19" xfId="0" applyFont="1" applyBorder="1" applyAlignment="1" applyProtection="1">
      <alignment/>
      <protection hidden="1"/>
    </xf>
    <xf numFmtId="0" fontId="0" fillId="0" borderId="21" xfId="0" applyFont="1" applyBorder="1" applyAlignment="1" applyProtection="1">
      <alignment/>
      <protection hidden="1"/>
    </xf>
    <xf numFmtId="0" fontId="0" fillId="0" borderId="23" xfId="0" applyBorder="1" applyAlignment="1" applyProtection="1">
      <alignment horizontal="center"/>
      <protection hidden="1"/>
    </xf>
    <xf numFmtId="0" fontId="0" fillId="0" borderId="14" xfId="0" applyBorder="1" applyAlignment="1" applyProtection="1">
      <alignment/>
      <protection hidden="1"/>
    </xf>
    <xf numFmtId="0" fontId="2" fillId="0" borderId="14" xfId="0" applyFont="1" applyBorder="1" applyAlignment="1" applyProtection="1">
      <alignment/>
      <protection hidden="1"/>
    </xf>
    <xf numFmtId="0" fontId="2" fillId="0" borderId="18" xfId="0" applyFont="1" applyFill="1" applyBorder="1" applyAlignment="1" applyProtection="1">
      <alignment horizontal="center"/>
      <protection hidden="1"/>
    </xf>
    <xf numFmtId="0" fontId="0" fillId="0" borderId="0" xfId="0" applyFont="1" applyBorder="1" applyAlignment="1" applyProtection="1">
      <alignment/>
      <protection hidden="1"/>
    </xf>
    <xf numFmtId="0" fontId="0" fillId="0" borderId="19" xfId="0" applyBorder="1" applyAlignment="1" applyProtection="1">
      <alignment/>
      <protection hidden="1"/>
    </xf>
    <xf numFmtId="38" fontId="0" fillId="0" borderId="0" xfId="0" applyNumberFormat="1" applyFill="1" applyBorder="1" applyAlignment="1" applyProtection="1">
      <alignment horizontal="center"/>
      <protection hidden="1"/>
    </xf>
    <xf numFmtId="38" fontId="0" fillId="0" borderId="20" xfId="0" applyNumberFormat="1" applyFill="1" applyBorder="1" applyAlignment="1" applyProtection="1">
      <alignment horizontal="center"/>
      <protection hidden="1"/>
    </xf>
    <xf numFmtId="176" fontId="0" fillId="0" borderId="0" xfId="44" applyNumberFormat="1" applyFont="1" applyFill="1" applyBorder="1" applyAlignment="1" applyProtection="1">
      <alignment horizontal="center"/>
      <protection hidden="1"/>
    </xf>
    <xf numFmtId="176" fontId="0" fillId="0" borderId="20" xfId="44" applyNumberFormat="1" applyFont="1" applyFill="1" applyBorder="1" applyAlignment="1" applyProtection="1">
      <alignment horizontal="center"/>
      <protection hidden="1"/>
    </xf>
    <xf numFmtId="0" fontId="1" fillId="0" borderId="21" xfId="0" applyFont="1" applyBorder="1" applyAlignment="1" applyProtection="1">
      <alignment/>
      <protection hidden="1"/>
    </xf>
    <xf numFmtId="166" fontId="0" fillId="0" borderId="23" xfId="44" applyNumberFormat="1" applyFont="1" applyFill="1" applyBorder="1" applyAlignment="1" applyProtection="1">
      <alignment horizontal="center"/>
      <protection hidden="1"/>
    </xf>
    <xf numFmtId="0" fontId="0" fillId="0" borderId="0" xfId="0" applyAlignment="1" applyProtection="1">
      <alignment horizontal="center"/>
      <protection hidden="1"/>
    </xf>
    <xf numFmtId="0" fontId="0" fillId="0" borderId="20" xfId="0" applyBorder="1" applyAlignment="1" applyProtection="1">
      <alignment/>
      <protection hidden="1"/>
    </xf>
    <xf numFmtId="10" fontId="2" fillId="0" borderId="18" xfId="0" applyNumberFormat="1" applyFont="1" applyFill="1" applyBorder="1" applyAlignment="1" applyProtection="1">
      <alignment horizontal="center"/>
      <protection hidden="1"/>
    </xf>
    <xf numFmtId="0" fontId="2" fillId="0" borderId="19" xfId="0" applyFont="1" applyBorder="1" applyAlignment="1" applyProtection="1">
      <alignment/>
      <protection hidden="1"/>
    </xf>
    <xf numFmtId="0" fontId="2" fillId="0" borderId="0" xfId="0" applyFont="1" applyBorder="1" applyAlignment="1" applyProtection="1">
      <alignment/>
      <protection hidden="1"/>
    </xf>
    <xf numFmtId="0" fontId="0" fillId="0" borderId="21" xfId="0" applyBorder="1" applyAlignment="1" applyProtection="1">
      <alignment/>
      <protection hidden="1"/>
    </xf>
    <xf numFmtId="10" fontId="0" fillId="0" borderId="18" xfId="0" applyNumberFormat="1" applyFill="1" applyBorder="1" applyAlignment="1" applyProtection="1">
      <alignment horizontal="center"/>
      <protection hidden="1"/>
    </xf>
    <xf numFmtId="0" fontId="0" fillId="0" borderId="18" xfId="0" applyFill="1" applyBorder="1" applyAlignment="1" applyProtection="1">
      <alignment horizontal="center"/>
      <protection hidden="1"/>
    </xf>
    <xf numFmtId="0" fontId="0" fillId="0" borderId="21" xfId="0" applyFont="1" applyBorder="1" applyAlignment="1" applyProtection="1">
      <alignment horizontal="left"/>
      <protection hidden="1"/>
    </xf>
    <xf numFmtId="0" fontId="0" fillId="0" borderId="22" xfId="0" applyBorder="1" applyAlignment="1" applyProtection="1">
      <alignment/>
      <protection hidden="1"/>
    </xf>
    <xf numFmtId="0" fontId="0" fillId="0" borderId="22" xfId="0" applyFont="1" applyBorder="1" applyAlignment="1" applyProtection="1">
      <alignment/>
      <protection hidden="1"/>
    </xf>
    <xf numFmtId="0" fontId="0" fillId="35" borderId="20" xfId="0" applyFill="1" applyBorder="1" applyAlignment="1" applyProtection="1">
      <alignment horizontal="center"/>
      <protection locked="0"/>
    </xf>
    <xf numFmtId="0" fontId="1" fillId="35" borderId="14" xfId="0" applyFont="1" applyFill="1" applyBorder="1" applyAlignment="1" applyProtection="1">
      <alignment horizontal="center"/>
      <protection locked="0"/>
    </xf>
    <xf numFmtId="9" fontId="0" fillId="35" borderId="0" xfId="60" applyFont="1" applyFill="1" applyBorder="1" applyAlignment="1" applyProtection="1">
      <alignment horizontal="center"/>
      <protection locked="0"/>
    </xf>
    <xf numFmtId="38" fontId="0" fillId="35" borderId="0" xfId="0" applyNumberFormat="1" applyFill="1" applyBorder="1" applyAlignment="1" applyProtection="1">
      <alignment horizontal="center"/>
      <protection locked="0"/>
    </xf>
    <xf numFmtId="176" fontId="0" fillId="35" borderId="0" xfId="0" applyNumberFormat="1" applyFill="1" applyBorder="1" applyAlignment="1" applyProtection="1">
      <alignment horizontal="center"/>
      <protection locked="0"/>
    </xf>
    <xf numFmtId="176" fontId="0" fillId="35" borderId="0" xfId="44" applyNumberFormat="1" applyFont="1" applyFill="1" applyBorder="1" applyAlignment="1" applyProtection="1">
      <alignment horizontal="center"/>
      <protection locked="0"/>
    </xf>
    <xf numFmtId="0" fontId="1" fillId="35" borderId="0" xfId="0" applyFont="1" applyFill="1" applyBorder="1" applyAlignment="1" applyProtection="1">
      <alignment horizontal="center"/>
      <protection locked="0"/>
    </xf>
    <xf numFmtId="0" fontId="1" fillId="35" borderId="18" xfId="0" applyFont="1" applyFill="1" applyBorder="1" applyAlignment="1" applyProtection="1">
      <alignment horizontal="center"/>
      <protection locked="0"/>
    </xf>
    <xf numFmtId="9" fontId="0" fillId="35" borderId="20" xfId="60" applyFont="1" applyFill="1" applyBorder="1" applyAlignment="1" applyProtection="1">
      <alignment horizontal="center"/>
      <protection locked="0"/>
    </xf>
    <xf numFmtId="38" fontId="0" fillId="35" borderId="20" xfId="0" applyNumberFormat="1" applyFill="1" applyBorder="1" applyAlignment="1" applyProtection="1">
      <alignment horizontal="center"/>
      <protection locked="0"/>
    </xf>
    <xf numFmtId="176" fontId="0" fillId="35" borderId="20" xfId="0" applyNumberFormat="1" applyFill="1" applyBorder="1" applyAlignment="1" applyProtection="1">
      <alignment horizontal="center"/>
      <protection locked="0"/>
    </xf>
    <xf numFmtId="176" fontId="0" fillId="35" borderId="20" xfId="44" applyNumberFormat="1" applyFont="1" applyFill="1" applyBorder="1" applyAlignment="1" applyProtection="1">
      <alignment horizontal="center"/>
      <protection locked="0"/>
    </xf>
    <xf numFmtId="0" fontId="1" fillId="35" borderId="20" xfId="0" applyFont="1" applyFill="1" applyBorder="1" applyAlignment="1" applyProtection="1">
      <alignment horizontal="center"/>
      <protection locked="0"/>
    </xf>
    <xf numFmtId="176" fontId="0" fillId="35" borderId="23" xfId="44" applyNumberFormat="1" applyFont="1" applyFill="1" applyBorder="1" applyAlignment="1" applyProtection="1">
      <alignment horizontal="center"/>
      <protection locked="0"/>
    </xf>
    <xf numFmtId="166" fontId="0" fillId="35" borderId="20" xfId="44" applyNumberFormat="1" applyFont="1" applyFill="1" applyBorder="1" applyAlignment="1" applyProtection="1">
      <alignment horizontal="center"/>
      <protection locked="0"/>
    </xf>
    <xf numFmtId="10" fontId="0" fillId="35" borderId="20" xfId="0" applyNumberFormat="1" applyFill="1" applyBorder="1" applyAlignment="1" applyProtection="1">
      <alignment horizontal="center"/>
      <protection locked="0"/>
    </xf>
    <xf numFmtId="10" fontId="0" fillId="35" borderId="23" xfId="0" applyNumberFormat="1" applyFill="1" applyBorder="1" applyAlignment="1" applyProtection="1">
      <alignment horizontal="center"/>
      <protection locked="0"/>
    </xf>
    <xf numFmtId="6" fontId="0" fillId="35" borderId="20" xfId="0" applyNumberFormat="1" applyFill="1" applyBorder="1" applyAlignment="1" applyProtection="1">
      <alignment horizontal="center"/>
      <protection locked="0"/>
    </xf>
    <xf numFmtId="10" fontId="0" fillId="35" borderId="20" xfId="60" applyNumberFormat="1" applyFont="1" applyFill="1" applyBorder="1" applyAlignment="1" applyProtection="1">
      <alignment horizontal="center"/>
      <protection locked="0"/>
    </xf>
    <xf numFmtId="10" fontId="0" fillId="35" borderId="23" xfId="60" applyNumberFormat="1" applyFont="1" applyFill="1" applyBorder="1" applyAlignment="1" applyProtection="1" quotePrefix="1">
      <alignment horizontal="center"/>
      <protection locked="0"/>
    </xf>
    <xf numFmtId="0" fontId="7" fillId="0" borderId="0" xfId="53" applyAlignment="1" applyProtection="1">
      <alignment/>
      <protection locked="0"/>
    </xf>
    <xf numFmtId="0" fontId="7" fillId="0" borderId="0" xfId="53" applyFill="1" applyBorder="1" applyAlignment="1" applyProtection="1">
      <alignment/>
      <protection locked="0"/>
    </xf>
    <xf numFmtId="10" fontId="0" fillId="35" borderId="20" xfId="0" applyNumberFormat="1" applyFill="1" applyBorder="1" applyAlignment="1" applyProtection="1">
      <alignment/>
      <protection locked="0"/>
    </xf>
    <xf numFmtId="10" fontId="0" fillId="35" borderId="23" xfId="0" applyNumberFormat="1" applyFill="1" applyBorder="1" applyAlignment="1" applyProtection="1">
      <alignment/>
      <protection locked="0"/>
    </xf>
    <xf numFmtId="0" fontId="1" fillId="35" borderId="0" xfId="0" applyFont="1" applyFill="1" applyAlignment="1" applyProtection="1">
      <alignment/>
      <protection locked="0"/>
    </xf>
    <xf numFmtId="6" fontId="0" fillId="35" borderId="0" xfId="0" applyNumberFormat="1" applyFill="1" applyAlignment="1" applyProtection="1">
      <alignment/>
      <protection locked="0"/>
    </xf>
    <xf numFmtId="0" fontId="0" fillId="0" borderId="0" xfId="0" applyAlignment="1" applyProtection="1">
      <alignment/>
      <protection locked="0"/>
    </xf>
    <xf numFmtId="6" fontId="0" fillId="0" borderId="0" xfId="0" applyNumberFormat="1" applyFill="1" applyAlignment="1" applyProtection="1">
      <alignment/>
      <protection locked="0"/>
    </xf>
    <xf numFmtId="9" fontId="0" fillId="35" borderId="0" xfId="60" applyFont="1" applyFill="1" applyAlignment="1" applyProtection="1">
      <alignment/>
      <protection locked="0"/>
    </xf>
    <xf numFmtId="9" fontId="0" fillId="0" borderId="0" xfId="60" applyFont="1" applyAlignment="1" applyProtection="1">
      <alignment/>
      <protection locked="0"/>
    </xf>
    <xf numFmtId="166" fontId="0" fillId="35" borderId="0" xfId="44" applyNumberFormat="1" applyFont="1" applyFill="1" applyBorder="1" applyAlignment="1" applyProtection="1">
      <alignment/>
      <protection locked="0"/>
    </xf>
    <xf numFmtId="166" fontId="0" fillId="35" borderId="0" xfId="0" applyNumberFormat="1" applyFill="1" applyBorder="1" applyAlignment="1" applyProtection="1">
      <alignment/>
      <protection locked="0"/>
    </xf>
    <xf numFmtId="166" fontId="0" fillId="35" borderId="20" xfId="44" applyNumberFormat="1" applyFont="1" applyFill="1" applyBorder="1" applyAlignment="1" applyProtection="1">
      <alignment/>
      <protection locked="0"/>
    </xf>
    <xf numFmtId="0" fontId="0" fillId="35" borderId="20" xfId="0" applyFill="1" applyBorder="1" applyAlignment="1" applyProtection="1">
      <alignment/>
      <protection locked="0"/>
    </xf>
    <xf numFmtId="166" fontId="0" fillId="35" borderId="0" xfId="44" applyNumberFormat="1" applyFont="1" applyFill="1" applyAlignment="1" applyProtection="1">
      <alignment/>
      <protection locked="0"/>
    </xf>
    <xf numFmtId="0" fontId="17" fillId="0" borderId="0" xfId="53" applyFont="1" applyAlignment="1" applyProtection="1">
      <alignment/>
      <protection locked="0"/>
    </xf>
    <xf numFmtId="0" fontId="15" fillId="0" borderId="0" xfId="0" applyFont="1" applyAlignment="1">
      <alignment/>
    </xf>
    <xf numFmtId="0" fontId="59" fillId="0" borderId="0" xfId="0" applyFont="1" applyAlignment="1">
      <alignment/>
    </xf>
    <xf numFmtId="0" fontId="15" fillId="0" borderId="0" xfId="0" applyFont="1" applyAlignment="1" applyProtection="1">
      <alignment/>
      <protection hidden="1"/>
    </xf>
    <xf numFmtId="0" fontId="15" fillId="0" borderId="0" xfId="0" applyFont="1" applyBorder="1" applyAlignment="1" applyProtection="1">
      <alignment/>
      <protection hidden="1"/>
    </xf>
    <xf numFmtId="0" fontId="15" fillId="0" borderId="0" xfId="0" applyFont="1" applyBorder="1" applyAlignment="1">
      <alignment/>
    </xf>
    <xf numFmtId="0" fontId="15" fillId="0" borderId="10" xfId="0" applyFont="1" applyBorder="1" applyAlignment="1">
      <alignment/>
    </xf>
    <xf numFmtId="0" fontId="15" fillId="0" borderId="11" xfId="0" applyFont="1" applyBorder="1" applyAlignment="1">
      <alignment/>
    </xf>
    <xf numFmtId="0" fontId="0" fillId="0" borderId="0" xfId="0" applyBorder="1" applyAlignment="1" applyProtection="1">
      <alignment horizontal="center"/>
      <protection hidden="1"/>
    </xf>
    <xf numFmtId="0" fontId="0" fillId="0" borderId="22" xfId="0" applyBorder="1" applyAlignment="1">
      <alignment/>
    </xf>
    <xf numFmtId="0" fontId="0" fillId="0" borderId="21" xfId="0" applyBorder="1" applyAlignment="1">
      <alignment/>
    </xf>
    <xf numFmtId="8" fontId="0" fillId="0" borderId="22" xfId="0" applyNumberFormat="1" applyBorder="1" applyAlignment="1">
      <alignment/>
    </xf>
    <xf numFmtId="8" fontId="2" fillId="0" borderId="0" xfId="0" applyNumberFormat="1" applyFont="1" applyAlignment="1">
      <alignment/>
    </xf>
    <xf numFmtId="0" fontId="0" fillId="35" borderId="0" xfId="0" applyNumberFormat="1" applyFill="1" applyAlignment="1" applyProtection="1">
      <alignment horizontal="center"/>
      <protection locked="0"/>
    </xf>
    <xf numFmtId="0" fontId="0" fillId="0" borderId="0" xfId="0" applyNumberFormat="1" applyFill="1" applyAlignment="1" applyProtection="1">
      <alignment horizontal="center"/>
      <protection locked="0"/>
    </xf>
    <xf numFmtId="6" fontId="0" fillId="0" borderId="22" xfId="0" applyNumberFormat="1" applyBorder="1" applyAlignment="1">
      <alignment/>
    </xf>
    <xf numFmtId="10" fontId="0" fillId="0" borderId="0" xfId="0" applyNumberFormat="1" applyFill="1" applyBorder="1" applyAlignment="1" applyProtection="1">
      <alignment/>
      <protection/>
    </xf>
    <xf numFmtId="10" fontId="0" fillId="0" borderId="0" xfId="0" applyNumberFormat="1" applyFill="1" applyBorder="1" applyAlignment="1" applyProtection="1">
      <alignment/>
      <protection locked="0"/>
    </xf>
    <xf numFmtId="8" fontId="2" fillId="0" borderId="0" xfId="0" applyNumberFormat="1" applyFont="1" applyFill="1" applyAlignment="1" applyProtection="1">
      <alignment horizontal="center"/>
      <protection/>
    </xf>
    <xf numFmtId="6" fontId="0" fillId="0" borderId="22" xfId="0" applyNumberFormat="1" applyFill="1" applyBorder="1" applyAlignment="1" applyProtection="1">
      <alignment/>
      <protection/>
    </xf>
    <xf numFmtId="0" fontId="0" fillId="35" borderId="19" xfId="0" applyFont="1" applyFill="1" applyBorder="1" applyAlignment="1" applyProtection="1">
      <alignment/>
      <protection locked="0"/>
    </xf>
    <xf numFmtId="0" fontId="0" fillId="35" borderId="0" xfId="0" applyFill="1" applyBorder="1" applyAlignment="1" applyProtection="1">
      <alignment/>
      <protection locked="0"/>
    </xf>
    <xf numFmtId="0" fontId="0" fillId="35" borderId="19" xfId="0" applyFill="1" applyBorder="1" applyAlignment="1" applyProtection="1">
      <alignment/>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roholco\My%20Documents\Projects\Biofuels\Sorganol\Sweet%20Sorghum%20Budget%20-%20Sept%20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weet Sorghum Production"/>
      <sheetName val="Input Value"/>
      <sheetName val="Processing Equipment"/>
      <sheetName val="Utilities"/>
      <sheetName val="Personnel Expenses"/>
      <sheetName val="Depreciation"/>
      <sheetName val="Expense Projection"/>
      <sheetName val="Market Projection"/>
      <sheetName val="Loan Amortization"/>
      <sheetName val="Operations Summary"/>
      <sheetName val="Farmer Information"/>
      <sheetName val="Return On Investment"/>
    </sheetNames>
    <sheetDataSet>
      <sheetData sheetId="1">
        <row r="25">
          <cell r="C25">
            <v>3.23</v>
          </cell>
        </row>
        <row r="26">
          <cell r="C26">
            <v>3.23</v>
          </cell>
        </row>
        <row r="31">
          <cell r="C31">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B2:B14"/>
  <sheetViews>
    <sheetView showGridLines="0" showRowColHeaders="0" tabSelected="1" zoomScalePageLayoutView="0" workbookViewId="0" topLeftCell="A7">
      <selection activeCell="B10" sqref="B10"/>
    </sheetView>
  </sheetViews>
  <sheetFormatPr defaultColWidth="9.140625" defaultRowHeight="12.75"/>
  <cols>
    <col min="1" max="1" width="3.7109375" style="154" customWidth="1"/>
    <col min="2" max="2" width="131.28125" style="154" customWidth="1"/>
    <col min="3" max="3" width="2.00390625" style="154" customWidth="1"/>
    <col min="4" max="16384" width="9.140625" style="154" customWidth="1"/>
  </cols>
  <sheetData>
    <row r="1" ht="8.25" customHeight="1"/>
    <row r="2" ht="25.5">
      <c r="B2" s="163" t="s">
        <v>235</v>
      </c>
    </row>
    <row r="3" ht="18">
      <c r="B3" s="162" t="s">
        <v>236</v>
      </c>
    </row>
    <row r="4" ht="15">
      <c r="B4" s="161"/>
    </row>
    <row r="5" ht="17.25">
      <c r="B5" s="160" t="s">
        <v>234</v>
      </c>
    </row>
    <row r="7" ht="105">
      <c r="B7" s="159" t="s">
        <v>239</v>
      </c>
    </row>
    <row r="8" ht="15">
      <c r="B8" s="158"/>
    </row>
    <row r="9" ht="44.25" customHeight="1">
      <c r="B9" s="159" t="s">
        <v>240</v>
      </c>
    </row>
    <row r="10" ht="15">
      <c r="B10" s="229" t="s">
        <v>241</v>
      </c>
    </row>
    <row r="11" ht="96.75" customHeight="1">
      <c r="B11" s="159" t="s">
        <v>242</v>
      </c>
    </row>
    <row r="12" ht="15">
      <c r="B12" s="158"/>
    </row>
    <row r="13" s="156" customFormat="1" ht="37.5">
      <c r="B13" s="157" t="s">
        <v>237</v>
      </c>
    </row>
    <row r="14" ht="12">
      <c r="B14" s="155" t="s">
        <v>238</v>
      </c>
    </row>
  </sheetData>
  <sheetProtection password="C977" sheet="1" objects="1" scenarios="1" selectLockedCells="1"/>
  <hyperlinks>
    <hyperlink ref="B10" location="'Op Assumptions'!A1" display="Start using the template"/>
  </hyperlinks>
  <printOptions/>
  <pageMargins left="0.7" right="0.7" top="0.75" bottom="0.75" header="0.3" footer="0.3"/>
  <pageSetup horizontalDpi="600" verticalDpi="600" orientation="portrait" r:id="rId3"/>
  <legacyDrawing r:id="rId2"/>
  <oleObjects>
    <oleObject progId="Acrobat Document" dvAspect="DVASPECT_ICON" shapeId="5668223" r:id="rId1"/>
  </oleObjects>
</worksheet>
</file>

<file path=xl/worksheets/sheet10.xml><?xml version="1.0" encoding="utf-8"?>
<worksheet xmlns="http://schemas.openxmlformats.org/spreadsheetml/2006/main" xmlns:r="http://schemas.openxmlformats.org/officeDocument/2006/relationships">
  <dimension ref="A1:C10"/>
  <sheetViews>
    <sheetView zoomScalePageLayoutView="0" workbookViewId="0" topLeftCell="A1">
      <selection activeCell="A1" sqref="A1"/>
    </sheetView>
  </sheetViews>
  <sheetFormatPr defaultColWidth="9.140625" defaultRowHeight="12.75"/>
  <cols>
    <col min="1" max="1" width="12.7109375" style="0" customWidth="1"/>
    <col min="2" max="3" width="10.140625" style="0" bestFit="1" customWidth="1"/>
  </cols>
  <sheetData>
    <row r="1" spans="2:3" ht="12">
      <c r="B1" s="92"/>
      <c r="C1" s="92"/>
    </row>
    <row r="2" spans="2:3" ht="12">
      <c r="B2" s="127"/>
      <c r="C2" s="127"/>
    </row>
    <row r="3" spans="1:3" ht="12">
      <c r="A3" s="127"/>
      <c r="B3" s="92"/>
      <c r="C3" s="92"/>
    </row>
    <row r="4" spans="1:3" ht="12">
      <c r="A4" s="152"/>
      <c r="B4" s="92"/>
      <c r="C4" s="92"/>
    </row>
    <row r="5" spans="1:3" ht="12">
      <c r="A5" s="153"/>
      <c r="B5" s="92"/>
      <c r="C5" s="92"/>
    </row>
    <row r="6" spans="1:3" ht="12">
      <c r="A6" s="153"/>
      <c r="B6" s="92"/>
      <c r="C6" s="92"/>
    </row>
    <row r="7" spans="1:3" ht="12">
      <c r="A7" s="153"/>
      <c r="B7" s="92"/>
      <c r="C7" s="92"/>
    </row>
    <row r="8" spans="1:3" ht="12">
      <c r="A8" s="153"/>
      <c r="B8" s="92"/>
      <c r="C8" s="92"/>
    </row>
    <row r="9" spans="1:3" ht="12">
      <c r="A9" s="153"/>
      <c r="B9" s="92"/>
      <c r="C9" s="92"/>
    </row>
    <row r="10" spans="1:3" ht="12">
      <c r="A10" s="153"/>
      <c r="B10" s="92"/>
      <c r="C10" s="92"/>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AE3526"/>
  <sheetViews>
    <sheetView showGridLines="0" zoomScalePageLayoutView="0" workbookViewId="0" topLeftCell="A1">
      <selection activeCell="D5" sqref="D5"/>
    </sheetView>
  </sheetViews>
  <sheetFormatPr defaultColWidth="8.8515625" defaultRowHeight="12.75"/>
  <cols>
    <col min="1" max="1" width="33.7109375" style="0" customWidth="1"/>
    <col min="2" max="2" width="12.7109375" style="0" customWidth="1"/>
    <col min="3" max="3" width="3.7109375" style="0" customWidth="1"/>
    <col min="4" max="4" width="33.7109375" style="0" customWidth="1"/>
    <col min="5" max="5" width="12.7109375" style="0" customWidth="1"/>
    <col min="6" max="6" width="3.7109375" style="9" customWidth="1"/>
    <col min="7" max="7" width="33.7109375" style="0" customWidth="1"/>
    <col min="8" max="8" width="12.7109375" style="0" customWidth="1"/>
    <col min="9" max="9" width="8.8515625" style="0" customWidth="1"/>
    <col min="10" max="10" width="9.140625" style="9" customWidth="1"/>
    <col min="11" max="11" width="23.28125" style="0" bestFit="1" customWidth="1"/>
    <col min="12" max="12" width="11.7109375" style="0" bestFit="1" customWidth="1"/>
    <col min="13" max="13" width="8.8515625" style="0" customWidth="1"/>
    <col min="14" max="14" width="9.140625" style="9" customWidth="1"/>
    <col min="15" max="15" width="19.421875" style="0" bestFit="1" customWidth="1"/>
    <col min="16" max="16" width="15.28125" style="0" customWidth="1"/>
    <col min="17" max="17" width="12.00390625" style="0" customWidth="1"/>
    <col min="18" max="18" width="12.140625" style="0" customWidth="1"/>
    <col min="19" max="19" width="8.8515625" style="0" customWidth="1"/>
    <col min="20" max="20" width="9.140625" style="9" customWidth="1"/>
    <col min="21" max="21" width="40.140625" style="0" bestFit="1" customWidth="1"/>
    <col min="22" max="22" width="11.7109375" style="0" bestFit="1" customWidth="1"/>
    <col min="23" max="23" width="9.140625" style="21" customWidth="1"/>
    <col min="24" max="24" width="8.8515625" style="0" customWidth="1"/>
    <col min="25" max="25" width="15.8515625" style="0" customWidth="1"/>
    <col min="26" max="26" width="16.140625" style="0" customWidth="1"/>
    <col min="27" max="27" width="8.8515625" style="0" customWidth="1"/>
    <col min="28" max="28" width="9.140625" style="21" customWidth="1"/>
    <col min="29" max="29" width="8.8515625" style="0" customWidth="1"/>
    <col min="30" max="30" width="20.8515625" style="0" bestFit="1" customWidth="1"/>
  </cols>
  <sheetData>
    <row r="1" spans="6:14" ht="12.75">
      <c r="F1" s="29"/>
      <c r="J1" s="29"/>
      <c r="N1" s="29"/>
    </row>
    <row r="2" spans="1:14" ht="18">
      <c r="A2" s="139" t="s">
        <v>190</v>
      </c>
      <c r="F2" s="29"/>
      <c r="J2" s="29"/>
      <c r="N2" s="29"/>
    </row>
    <row r="3" spans="1:14" ht="12.75">
      <c r="A3" s="1"/>
      <c r="F3" s="29"/>
      <c r="J3" s="29"/>
      <c r="N3" s="29"/>
    </row>
    <row r="4" spans="1:14" ht="12.75">
      <c r="A4" s="164" t="s">
        <v>163</v>
      </c>
      <c r="B4" s="165"/>
      <c r="C4" s="166"/>
      <c r="D4" s="167" t="s">
        <v>210</v>
      </c>
      <c r="E4" s="166"/>
      <c r="F4" s="168"/>
      <c r="G4" s="167" t="s">
        <v>216</v>
      </c>
      <c r="H4" s="166"/>
      <c r="J4" s="29"/>
      <c r="N4" s="29"/>
    </row>
    <row r="5" spans="1:14" ht="12.75">
      <c r="A5" s="169" t="s">
        <v>164</v>
      </c>
      <c r="B5" s="194">
        <v>25</v>
      </c>
      <c r="C5" s="166"/>
      <c r="D5" s="214" t="s">
        <v>211</v>
      </c>
      <c r="E5" s="166"/>
      <c r="F5" s="168"/>
      <c r="G5" s="214" t="s">
        <v>214</v>
      </c>
      <c r="H5" s="166"/>
      <c r="J5" s="29"/>
      <c r="N5" s="29"/>
    </row>
    <row r="6" spans="1:14" ht="12.75">
      <c r="A6" s="169" t="s">
        <v>165</v>
      </c>
      <c r="B6" s="194">
        <v>50</v>
      </c>
      <c r="C6" s="166"/>
      <c r="D6" s="214" t="s">
        <v>212</v>
      </c>
      <c r="E6" s="166"/>
      <c r="F6" s="168"/>
      <c r="G6" s="214" t="s">
        <v>215</v>
      </c>
      <c r="H6" s="166"/>
      <c r="J6" s="29"/>
      <c r="N6" s="29"/>
    </row>
    <row r="7" spans="1:14" ht="12.75">
      <c r="A7" s="170" t="s">
        <v>166</v>
      </c>
      <c r="B7" s="171">
        <f>B5*B6</f>
        <v>1250</v>
      </c>
      <c r="C7" s="166"/>
      <c r="D7" s="214" t="s">
        <v>213</v>
      </c>
      <c r="E7" s="166"/>
      <c r="F7" s="168"/>
      <c r="G7" s="215" t="s">
        <v>222</v>
      </c>
      <c r="H7" s="166"/>
      <c r="J7" s="29"/>
      <c r="N7" s="29"/>
    </row>
    <row r="8" spans="1:14" ht="12.75">
      <c r="A8" s="175"/>
      <c r="B8" s="237"/>
      <c r="C8" s="166"/>
      <c r="D8" s="214"/>
      <c r="E8" s="166"/>
      <c r="F8" s="168"/>
      <c r="G8" s="215"/>
      <c r="H8" s="166"/>
      <c r="J8" s="29"/>
      <c r="N8" s="29"/>
    </row>
    <row r="9" spans="1:28" s="230" customFormat="1" ht="18">
      <c r="A9" s="231" t="str">
        <f>IF($B$11+$E$11+$B$23&gt;1,"EXCEEDS PLANT CAPACITY"," ")</f>
        <v> </v>
      </c>
      <c r="B9" s="232"/>
      <c r="C9" s="232"/>
      <c r="D9" s="231" t="str">
        <f>IF($B$11+$E$11+$B$23&gt;1,"EXCEEDS PLANT CAPACITY"," ")</f>
        <v> </v>
      </c>
      <c r="E9" s="232"/>
      <c r="F9" s="233"/>
      <c r="G9" s="231" t="str">
        <f>IF($B$11+$E$11+$B$23&gt;1,"EXCEEDS PLANT CAPACITY"," ")</f>
        <v> </v>
      </c>
      <c r="H9" s="232"/>
      <c r="J9" s="234"/>
      <c r="N9" s="234"/>
      <c r="T9" s="235"/>
      <c r="W9" s="236"/>
      <c r="AB9" s="236"/>
    </row>
    <row r="10" spans="1:14" ht="12.75">
      <c r="A10" s="164" t="s">
        <v>167</v>
      </c>
      <c r="B10" s="195" t="s">
        <v>168</v>
      </c>
      <c r="C10" s="172"/>
      <c r="D10" s="173" t="s">
        <v>179</v>
      </c>
      <c r="E10" s="201" t="s">
        <v>178</v>
      </c>
      <c r="F10" s="168"/>
      <c r="G10" s="164" t="s">
        <v>201</v>
      </c>
      <c r="H10" s="174" t="s">
        <v>198</v>
      </c>
      <c r="J10" s="29"/>
      <c r="N10" s="29"/>
    </row>
    <row r="11" spans="1:14" ht="12.75">
      <c r="A11" s="169" t="s">
        <v>182</v>
      </c>
      <c r="B11" s="196">
        <v>0.7</v>
      </c>
      <c r="C11" s="168"/>
      <c r="D11" s="175" t="s">
        <v>182</v>
      </c>
      <c r="E11" s="202">
        <v>0.25</v>
      </c>
      <c r="F11" s="168"/>
      <c r="G11" s="176" t="s">
        <v>99</v>
      </c>
      <c r="H11" s="208">
        <v>4500</v>
      </c>
      <c r="J11" s="29"/>
      <c r="N11" s="29"/>
    </row>
    <row r="12" spans="1:14" ht="12.75">
      <c r="A12" s="169" t="s">
        <v>174</v>
      </c>
      <c r="B12" s="177">
        <f>B11*B7</f>
        <v>875</v>
      </c>
      <c r="C12" s="168"/>
      <c r="D12" s="175" t="s">
        <v>174</v>
      </c>
      <c r="E12" s="178">
        <f>B7*E11</f>
        <v>312.5</v>
      </c>
      <c r="F12" s="168"/>
      <c r="G12" s="169" t="s">
        <v>100</v>
      </c>
      <c r="H12" s="208">
        <v>1500</v>
      </c>
      <c r="J12" s="29"/>
      <c r="N12" s="29"/>
    </row>
    <row r="13" spans="1:14" ht="12.75">
      <c r="A13" s="169" t="s">
        <v>169</v>
      </c>
      <c r="B13" s="197">
        <v>700</v>
      </c>
      <c r="C13" s="168"/>
      <c r="D13" s="175" t="s">
        <v>169</v>
      </c>
      <c r="E13" s="203">
        <v>210</v>
      </c>
      <c r="F13" s="168"/>
      <c r="G13" s="169" t="s">
        <v>194</v>
      </c>
      <c r="H13" s="208">
        <v>1000</v>
      </c>
      <c r="J13" s="29"/>
      <c r="N13" s="29"/>
    </row>
    <row r="14" spans="1:14" ht="12.75">
      <c r="A14" s="169" t="s">
        <v>175</v>
      </c>
      <c r="B14" s="198">
        <v>50</v>
      </c>
      <c r="C14" s="168"/>
      <c r="D14" s="175" t="s">
        <v>175</v>
      </c>
      <c r="E14" s="204">
        <v>40</v>
      </c>
      <c r="F14" s="168"/>
      <c r="G14" s="169" t="s">
        <v>193</v>
      </c>
      <c r="H14" s="208">
        <v>1000</v>
      </c>
      <c r="J14" s="29"/>
      <c r="N14" s="29"/>
    </row>
    <row r="15" spans="1:14" ht="12.75">
      <c r="A15" s="169" t="s">
        <v>176</v>
      </c>
      <c r="B15" s="198">
        <v>0.65</v>
      </c>
      <c r="C15" s="168"/>
      <c r="D15" s="175" t="s">
        <v>176</v>
      </c>
      <c r="E15" s="204">
        <v>0.65</v>
      </c>
      <c r="F15" s="168"/>
      <c r="G15" s="169" t="s">
        <v>195</v>
      </c>
      <c r="H15" s="208">
        <v>150</v>
      </c>
      <c r="J15" s="29"/>
      <c r="N15" s="29"/>
    </row>
    <row r="16" spans="1:14" ht="12.75">
      <c r="A16" s="169" t="s">
        <v>170</v>
      </c>
      <c r="B16" s="197">
        <v>0</v>
      </c>
      <c r="C16" s="168"/>
      <c r="D16" s="175" t="s">
        <v>170</v>
      </c>
      <c r="E16" s="203">
        <v>86</v>
      </c>
      <c r="F16" s="168"/>
      <c r="G16" s="169" t="s">
        <v>192</v>
      </c>
      <c r="H16" s="208">
        <v>1500</v>
      </c>
      <c r="J16" s="29"/>
      <c r="N16" s="29"/>
    </row>
    <row r="17" spans="1:14" ht="12.75">
      <c r="A17" s="169" t="s">
        <v>171</v>
      </c>
      <c r="B17" s="198">
        <v>0</v>
      </c>
      <c r="C17" s="168"/>
      <c r="D17" s="175" t="s">
        <v>171</v>
      </c>
      <c r="E17" s="204">
        <v>0.6</v>
      </c>
      <c r="F17" s="168"/>
      <c r="G17" s="169" t="s">
        <v>196</v>
      </c>
      <c r="H17" s="208">
        <v>150</v>
      </c>
      <c r="J17" s="29"/>
      <c r="N17" s="29"/>
    </row>
    <row r="18" spans="1:14" ht="12.75">
      <c r="A18" s="169" t="s">
        <v>177</v>
      </c>
      <c r="B18" s="179">
        <f>B14+(B13*B15)+(B16*B17)</f>
        <v>505</v>
      </c>
      <c r="C18" s="168"/>
      <c r="D18" s="175" t="s">
        <v>177</v>
      </c>
      <c r="E18" s="180">
        <f>E14+(E13*E15)+(E16*E17)</f>
        <v>228.1</v>
      </c>
      <c r="F18" s="168"/>
      <c r="G18" s="169" t="s">
        <v>197</v>
      </c>
      <c r="H18" s="208">
        <v>500</v>
      </c>
      <c r="J18" s="29"/>
      <c r="N18" s="29"/>
    </row>
    <row r="19" spans="1:14" ht="12.75">
      <c r="A19" s="169" t="s">
        <v>173</v>
      </c>
      <c r="B19" s="199">
        <v>52</v>
      </c>
      <c r="C19" s="168"/>
      <c r="D19" s="175" t="s">
        <v>173</v>
      </c>
      <c r="E19" s="205">
        <v>16</v>
      </c>
      <c r="F19" s="168"/>
      <c r="G19" s="181" t="s">
        <v>200</v>
      </c>
      <c r="H19" s="182">
        <f>SUM(H11:H18)</f>
        <v>10300</v>
      </c>
      <c r="J19" s="29"/>
      <c r="N19" s="29"/>
    </row>
    <row r="20" spans="1:14" ht="12.75">
      <c r="A20" s="176"/>
      <c r="B20" s="168"/>
      <c r="C20" s="168"/>
      <c r="D20" s="168"/>
      <c r="E20" s="184"/>
      <c r="F20" s="168"/>
      <c r="G20" s="166"/>
      <c r="H20" s="183"/>
      <c r="J20" s="29"/>
      <c r="N20" s="29"/>
    </row>
    <row r="21" spans="1:14" ht="12.75">
      <c r="A21" s="176"/>
      <c r="B21" s="168"/>
      <c r="C21" s="168"/>
      <c r="D21" s="168"/>
      <c r="E21" s="184"/>
      <c r="F21" s="168"/>
      <c r="G21" s="164" t="s">
        <v>93</v>
      </c>
      <c r="H21" s="185" t="s">
        <v>191</v>
      </c>
      <c r="J21" s="29"/>
      <c r="N21" s="29"/>
    </row>
    <row r="22" spans="1:14" ht="12.75">
      <c r="A22" s="186" t="s">
        <v>180</v>
      </c>
      <c r="B22" s="200" t="s">
        <v>181</v>
      </c>
      <c r="C22" s="168"/>
      <c r="D22" s="187" t="s">
        <v>184</v>
      </c>
      <c r="E22" s="206" t="s">
        <v>183</v>
      </c>
      <c r="F22" s="168"/>
      <c r="G22" s="176" t="s">
        <v>91</v>
      </c>
      <c r="H22" s="209">
        <v>0.005</v>
      </c>
      <c r="J22" s="29"/>
      <c r="N22" s="29"/>
    </row>
    <row r="23" spans="1:14" ht="12.75">
      <c r="A23" s="169" t="s">
        <v>182</v>
      </c>
      <c r="B23" s="196">
        <v>0.05</v>
      </c>
      <c r="C23" s="168"/>
      <c r="D23" s="175" t="s">
        <v>174</v>
      </c>
      <c r="E23" s="203">
        <v>300</v>
      </c>
      <c r="F23" s="168"/>
      <c r="G23" s="188" t="s">
        <v>95</v>
      </c>
      <c r="H23" s="210">
        <v>0.28</v>
      </c>
      <c r="J23" s="29"/>
      <c r="N23" s="29"/>
    </row>
    <row r="24" spans="1:14" ht="12.75">
      <c r="A24" s="169" t="s">
        <v>174</v>
      </c>
      <c r="B24" s="177">
        <f>B23*B7</f>
        <v>62.5</v>
      </c>
      <c r="C24" s="168"/>
      <c r="D24" s="175" t="s">
        <v>175</v>
      </c>
      <c r="E24" s="204">
        <v>80</v>
      </c>
      <c r="F24" s="168"/>
      <c r="G24" s="166"/>
      <c r="H24" s="183"/>
      <c r="J24" s="29"/>
      <c r="N24" s="29"/>
    </row>
    <row r="25" spans="1:14" ht="12.75">
      <c r="A25" s="169" t="s">
        <v>169</v>
      </c>
      <c r="B25" s="197">
        <v>50</v>
      </c>
      <c r="C25" s="168"/>
      <c r="D25" s="175" t="s">
        <v>170</v>
      </c>
      <c r="E25" s="203">
        <v>10</v>
      </c>
      <c r="F25" s="168"/>
      <c r="G25" s="164" t="s">
        <v>162</v>
      </c>
      <c r="H25" s="189"/>
      <c r="J25" s="29"/>
      <c r="N25" s="29"/>
    </row>
    <row r="26" spans="1:14" ht="12.75">
      <c r="A26" s="169" t="s">
        <v>175</v>
      </c>
      <c r="B26" s="198">
        <v>60</v>
      </c>
      <c r="C26" s="168"/>
      <c r="D26" s="175" t="s">
        <v>171</v>
      </c>
      <c r="E26" s="204">
        <v>1</v>
      </c>
      <c r="F26" s="168"/>
      <c r="G26" s="169" t="s">
        <v>199</v>
      </c>
      <c r="H26" s="211">
        <v>10000</v>
      </c>
      <c r="J26" s="29"/>
      <c r="N26" s="29"/>
    </row>
    <row r="27" spans="1:14" ht="12.75">
      <c r="A27" s="169" t="s">
        <v>176</v>
      </c>
      <c r="B27" s="198">
        <v>0.5</v>
      </c>
      <c r="C27" s="168"/>
      <c r="D27" s="175" t="s">
        <v>177</v>
      </c>
      <c r="E27" s="180">
        <f>E24+(E25*E26)</f>
        <v>90</v>
      </c>
      <c r="F27" s="168"/>
      <c r="G27" s="188" t="s">
        <v>24</v>
      </c>
      <c r="H27" s="210">
        <v>0.06</v>
      </c>
      <c r="J27" s="29"/>
      <c r="N27" s="29"/>
    </row>
    <row r="28" spans="1:14" ht="12.75">
      <c r="A28" s="169" t="s">
        <v>170</v>
      </c>
      <c r="B28" s="197">
        <v>0</v>
      </c>
      <c r="C28" s="168"/>
      <c r="D28" s="175" t="s">
        <v>172</v>
      </c>
      <c r="E28" s="202">
        <v>0</v>
      </c>
      <c r="F28" s="168"/>
      <c r="G28" s="166"/>
      <c r="H28" s="183"/>
      <c r="J28" s="29"/>
      <c r="N28" s="29"/>
    </row>
    <row r="29" spans="1:14" ht="12.75">
      <c r="A29" s="169" t="s">
        <v>171</v>
      </c>
      <c r="B29" s="198">
        <v>0</v>
      </c>
      <c r="C29" s="168"/>
      <c r="D29" s="175" t="s">
        <v>173</v>
      </c>
      <c r="E29" s="205">
        <v>6.5</v>
      </c>
      <c r="F29" s="168"/>
      <c r="G29" s="164" t="s">
        <v>49</v>
      </c>
      <c r="H29" s="190"/>
      <c r="J29" s="29"/>
      <c r="N29" s="29"/>
    </row>
    <row r="30" spans="1:14" ht="12.75">
      <c r="A30" s="169" t="s">
        <v>177</v>
      </c>
      <c r="B30" s="179">
        <f>B26+(B25*B27)+(B28*B29)</f>
        <v>85</v>
      </c>
      <c r="C30" s="168"/>
      <c r="D30" s="168"/>
      <c r="E30" s="184"/>
      <c r="F30" s="168"/>
      <c r="G30" s="169" t="s">
        <v>189</v>
      </c>
      <c r="H30" s="209">
        <v>0.01</v>
      </c>
      <c r="J30" s="29"/>
      <c r="N30" s="29"/>
    </row>
    <row r="31" spans="1:14" ht="12.75">
      <c r="A31" s="169" t="s">
        <v>173</v>
      </c>
      <c r="B31" s="199">
        <v>10</v>
      </c>
      <c r="C31" s="168"/>
      <c r="D31" s="187" t="s">
        <v>186</v>
      </c>
      <c r="E31" s="206" t="s">
        <v>185</v>
      </c>
      <c r="F31" s="168"/>
      <c r="G31" s="176" t="s">
        <v>92</v>
      </c>
      <c r="H31" s="209">
        <v>0.01</v>
      </c>
      <c r="J31" s="29"/>
      <c r="N31" s="29"/>
    </row>
    <row r="32" spans="1:14" ht="12.75">
      <c r="A32" s="176"/>
      <c r="B32" s="168"/>
      <c r="C32" s="168"/>
      <c r="D32" s="175" t="s">
        <v>187</v>
      </c>
      <c r="E32" s="203">
        <v>10000</v>
      </c>
      <c r="F32" s="168"/>
      <c r="G32" s="169" t="s">
        <v>120</v>
      </c>
      <c r="H32" s="212">
        <v>0.03</v>
      </c>
      <c r="J32" s="29"/>
      <c r="N32" s="29"/>
    </row>
    <row r="33" spans="1:14" ht="12.75">
      <c r="A33" s="176"/>
      <c r="B33" s="168"/>
      <c r="C33" s="168"/>
      <c r="D33" s="175" t="s">
        <v>233</v>
      </c>
      <c r="E33" s="204">
        <v>3.5</v>
      </c>
      <c r="F33" s="168"/>
      <c r="G33" s="169" t="s">
        <v>101</v>
      </c>
      <c r="H33" s="209">
        <v>0.03</v>
      </c>
      <c r="J33" s="29"/>
      <c r="N33" s="29"/>
    </row>
    <row r="34" spans="1:14" ht="12.75">
      <c r="A34" s="176"/>
      <c r="B34" s="168"/>
      <c r="C34" s="168"/>
      <c r="D34" s="175" t="s">
        <v>172</v>
      </c>
      <c r="E34" s="202">
        <v>0.02</v>
      </c>
      <c r="F34" s="168"/>
      <c r="G34" s="191" t="s">
        <v>102</v>
      </c>
      <c r="H34" s="213">
        <v>0.1</v>
      </c>
      <c r="J34" s="29"/>
      <c r="N34" s="29"/>
    </row>
    <row r="35" spans="1:14" ht="12.75">
      <c r="A35" s="239"/>
      <c r="B35" s="238"/>
      <c r="C35" s="192"/>
      <c r="D35" s="193" t="s">
        <v>188</v>
      </c>
      <c r="E35" s="207">
        <v>2</v>
      </c>
      <c r="F35" s="168"/>
      <c r="G35" s="166"/>
      <c r="H35" s="166"/>
      <c r="J35" s="29"/>
      <c r="N35" s="29"/>
    </row>
    <row r="36" spans="6:14" ht="12.75">
      <c r="F36" s="168"/>
      <c r="G36" s="166"/>
      <c r="H36" s="166"/>
      <c r="J36" s="29"/>
      <c r="N36" s="29"/>
    </row>
    <row r="37" spans="6:14" ht="12">
      <c r="F37" s="29"/>
      <c r="J37" s="29"/>
      <c r="N37" s="29"/>
    </row>
    <row r="38" spans="6:14" ht="12">
      <c r="F38" s="29"/>
      <c r="J38" s="29"/>
      <c r="N38" s="29"/>
    </row>
    <row r="39" spans="1:14" ht="12">
      <c r="A39" s="35"/>
      <c r="B39" s="36"/>
      <c r="F39" s="29"/>
      <c r="J39" s="29"/>
      <c r="N39" s="29"/>
    </row>
    <row r="40" spans="4:14" ht="12">
      <c r="D40" s="37"/>
      <c r="E40" s="37"/>
      <c r="F40" s="29"/>
      <c r="J40" s="29"/>
      <c r="N40" s="29"/>
    </row>
    <row r="41" spans="4:14" ht="12">
      <c r="D41" s="38"/>
      <c r="E41" s="37"/>
      <c r="F41" s="29"/>
      <c r="J41" s="29"/>
      <c r="N41" s="29"/>
    </row>
    <row r="42" spans="4:14" ht="12">
      <c r="D42" s="39"/>
      <c r="E42" s="37"/>
      <c r="F42" s="29"/>
      <c r="J42" s="29"/>
      <c r="N42" s="29"/>
    </row>
    <row r="43" spans="3:14" ht="12">
      <c r="C43" s="36"/>
      <c r="F43" s="29"/>
      <c r="J43" s="29"/>
      <c r="N43" s="29"/>
    </row>
    <row r="44" spans="3:14" ht="12">
      <c r="C44" s="36"/>
      <c r="F44" s="36"/>
      <c r="I44" s="37"/>
      <c r="J44" s="36"/>
      <c r="N44" s="29"/>
    </row>
    <row r="45" spans="3:14" ht="12">
      <c r="C45" s="36"/>
      <c r="F45" s="36"/>
      <c r="I45" s="37"/>
      <c r="J45" s="36"/>
      <c r="N45" s="29"/>
    </row>
    <row r="46" spans="3:14" ht="12">
      <c r="C46" s="37"/>
      <c r="F46" s="36"/>
      <c r="I46" s="37"/>
      <c r="J46" s="36"/>
      <c r="N46" s="29"/>
    </row>
    <row r="47" spans="3:14" ht="12">
      <c r="C47" s="37"/>
      <c r="F47" s="36"/>
      <c r="I47" s="37"/>
      <c r="J47" s="36"/>
      <c r="N47" s="29"/>
    </row>
    <row r="48" spans="3:14" ht="12" thickBot="1">
      <c r="C48" s="37"/>
      <c r="D48" s="40"/>
      <c r="E48" s="41"/>
      <c r="F48" s="36"/>
      <c r="I48" s="37"/>
      <c r="J48" s="36"/>
      <c r="N48" s="29"/>
    </row>
    <row r="49" spans="3:14" ht="12" thickBot="1">
      <c r="C49" s="37"/>
      <c r="D49" s="45" t="s">
        <v>133</v>
      </c>
      <c r="E49" s="46"/>
      <c r="F49" s="36"/>
      <c r="G49" s="37"/>
      <c r="H49" s="37"/>
      <c r="I49" s="37"/>
      <c r="J49" s="36"/>
      <c r="N49" s="29"/>
    </row>
    <row r="50" spans="3:14" ht="15" thickBot="1">
      <c r="C50" s="44" t="s">
        <v>141</v>
      </c>
      <c r="D50" s="132" t="s">
        <v>134</v>
      </c>
      <c r="E50" s="131"/>
      <c r="F50" s="36"/>
      <c r="G50" s="37"/>
      <c r="H50" s="37"/>
      <c r="I50" s="37"/>
      <c r="J50" s="36"/>
      <c r="N50" s="29"/>
    </row>
    <row r="51" spans="3:14" ht="12" thickBot="1">
      <c r="C51" s="37"/>
      <c r="D51" s="128" t="s">
        <v>135</v>
      </c>
      <c r="E51" s="129"/>
      <c r="F51" s="36"/>
      <c r="G51" s="37"/>
      <c r="H51" s="37"/>
      <c r="I51" s="37"/>
      <c r="J51" s="36"/>
      <c r="N51" s="29"/>
    </row>
    <row r="52" spans="3:14" ht="12" thickBot="1">
      <c r="C52" s="37"/>
      <c r="D52" s="132" t="s">
        <v>136</v>
      </c>
      <c r="E52" s="131"/>
      <c r="F52" s="36"/>
      <c r="G52" s="37"/>
      <c r="H52" s="37"/>
      <c r="I52" s="37"/>
      <c r="J52" s="36"/>
      <c r="N52" s="29"/>
    </row>
    <row r="53" spans="3:14" ht="12" thickBot="1">
      <c r="C53" s="37"/>
      <c r="D53" s="128" t="s">
        <v>137</v>
      </c>
      <c r="E53" s="129"/>
      <c r="F53" s="36"/>
      <c r="G53" s="37"/>
      <c r="H53" s="37"/>
      <c r="I53" s="37"/>
      <c r="J53" s="36"/>
      <c r="N53" s="29"/>
    </row>
    <row r="54" spans="1:14" ht="12" thickBot="1">
      <c r="A54" s="37"/>
      <c r="B54" s="42"/>
      <c r="C54" s="37"/>
      <c r="D54" s="130" t="s">
        <v>138</v>
      </c>
      <c r="E54" s="131"/>
      <c r="F54" s="36"/>
      <c r="G54" s="37"/>
      <c r="H54" s="37"/>
      <c r="I54" s="37"/>
      <c r="J54" s="36"/>
      <c r="N54" s="29"/>
    </row>
    <row r="55" spans="3:14" ht="12" thickBot="1">
      <c r="C55" s="37"/>
      <c r="D55" s="132" t="s">
        <v>139</v>
      </c>
      <c r="E55" s="131"/>
      <c r="F55" s="36"/>
      <c r="G55" s="37"/>
      <c r="H55" s="37"/>
      <c r="I55" s="37"/>
      <c r="J55" s="36"/>
      <c r="N55" s="29"/>
    </row>
    <row r="56" spans="3:14" ht="12">
      <c r="C56" s="37"/>
      <c r="D56" s="37"/>
      <c r="E56" s="37"/>
      <c r="F56" s="36"/>
      <c r="G56" s="37"/>
      <c r="H56" s="37"/>
      <c r="I56" s="37"/>
      <c r="J56" s="36"/>
      <c r="N56" s="29"/>
    </row>
    <row r="57" spans="3:30" ht="12">
      <c r="C57" s="43"/>
      <c r="D57" s="51"/>
      <c r="E57" s="37"/>
      <c r="F57" s="36"/>
      <c r="G57" s="37"/>
      <c r="H57" s="37"/>
      <c r="I57" s="37"/>
      <c r="J57" s="36"/>
      <c r="K57" s="11"/>
      <c r="N57" s="29"/>
      <c r="O57" s="11"/>
      <c r="U57" s="10"/>
      <c r="Y57" s="26" t="s">
        <v>48</v>
      </c>
      <c r="AD57" s="26" t="s">
        <v>56</v>
      </c>
    </row>
    <row r="58" spans="1:14" ht="12">
      <c r="A58" s="37"/>
      <c r="B58" s="43"/>
      <c r="C58" s="47"/>
      <c r="D58" s="51"/>
      <c r="E58" s="37"/>
      <c r="F58" s="29"/>
      <c r="G58" s="37"/>
      <c r="H58" s="37"/>
      <c r="I58" s="37"/>
      <c r="J58" s="36"/>
      <c r="N58" s="29"/>
    </row>
    <row r="59" spans="3:31" ht="12">
      <c r="C59" s="37"/>
      <c r="D59" s="37"/>
      <c r="E59" s="37"/>
      <c r="F59" s="29"/>
      <c r="G59" s="37"/>
      <c r="H59" s="37"/>
      <c r="I59" s="37"/>
      <c r="J59" s="36"/>
      <c r="K59" s="1"/>
      <c r="L59" s="12"/>
      <c r="N59" s="29"/>
      <c r="O59" s="2"/>
      <c r="P59" s="17"/>
      <c r="Q59" s="17"/>
      <c r="R59" s="17"/>
      <c r="U59" s="20"/>
      <c r="AD59" s="1" t="s">
        <v>57</v>
      </c>
      <c r="AE59" s="4">
        <v>0</v>
      </c>
    </row>
    <row r="60" spans="3:31" ht="12">
      <c r="C60" s="37"/>
      <c r="D60" s="37"/>
      <c r="E60" s="37"/>
      <c r="F60" s="29"/>
      <c r="G60" s="37"/>
      <c r="H60" s="37"/>
      <c r="I60" s="37"/>
      <c r="J60" s="36"/>
      <c r="K60" s="1"/>
      <c r="L60" s="15"/>
      <c r="N60" s="29"/>
      <c r="O60" s="1"/>
      <c r="P60" s="12"/>
      <c r="Q60" s="12"/>
      <c r="R60" s="12"/>
      <c r="U60" s="1"/>
      <c r="V60" s="15"/>
      <c r="AD60" s="1" t="s">
        <v>55</v>
      </c>
      <c r="AE60" s="15">
        <v>0</v>
      </c>
    </row>
    <row r="61" spans="3:22" ht="12">
      <c r="C61" s="52"/>
      <c r="F61" s="29"/>
      <c r="G61" s="37"/>
      <c r="H61" s="37"/>
      <c r="I61" s="37"/>
      <c r="J61" s="36"/>
      <c r="K61" s="1"/>
      <c r="L61" s="15"/>
      <c r="N61" s="29"/>
      <c r="O61" s="18"/>
      <c r="P61" s="16"/>
      <c r="Q61" s="16"/>
      <c r="R61" s="16"/>
      <c r="U61" s="1"/>
      <c r="V61" s="15"/>
    </row>
    <row r="62" spans="3:22" ht="12">
      <c r="C62" s="52"/>
      <c r="D62" s="4"/>
      <c r="F62" s="29"/>
      <c r="G62" s="90"/>
      <c r="H62" s="37"/>
      <c r="I62" s="37"/>
      <c r="J62" s="36"/>
      <c r="K62" s="1"/>
      <c r="L62" s="15"/>
      <c r="N62" s="29"/>
      <c r="O62" s="1"/>
      <c r="P62" s="12"/>
      <c r="Q62" s="12"/>
      <c r="R62" s="12"/>
      <c r="U62" s="1"/>
      <c r="V62" s="15"/>
    </row>
    <row r="63" spans="3:22" ht="12">
      <c r="C63" s="37"/>
      <c r="D63" s="4"/>
      <c r="F63" s="29"/>
      <c r="G63" s="90"/>
      <c r="H63" s="37"/>
      <c r="I63" s="37"/>
      <c r="J63" s="36"/>
      <c r="K63" s="1"/>
      <c r="L63" s="12"/>
      <c r="N63" s="29"/>
      <c r="O63" s="18"/>
      <c r="P63" s="16"/>
      <c r="Q63" s="16"/>
      <c r="R63" s="16"/>
      <c r="U63" s="1"/>
      <c r="V63" s="15"/>
    </row>
    <row r="64" spans="6:22" ht="12">
      <c r="F64" s="29"/>
      <c r="G64" s="47"/>
      <c r="H64" s="48"/>
      <c r="I64" s="37"/>
      <c r="J64" s="36"/>
      <c r="K64" s="1"/>
      <c r="L64" s="16"/>
      <c r="N64" s="29"/>
      <c r="O64" s="1"/>
      <c r="P64" s="12"/>
      <c r="Q64" s="12"/>
      <c r="R64" s="12"/>
      <c r="U64" s="1"/>
      <c r="V64" s="15"/>
    </row>
    <row r="65" spans="1:26" ht="12">
      <c r="A65" s="37"/>
      <c r="B65" s="43"/>
      <c r="F65" s="29"/>
      <c r="G65" s="40"/>
      <c r="H65" s="50"/>
      <c r="J65" s="29"/>
      <c r="L65" s="13"/>
      <c r="N65" s="29"/>
      <c r="O65" s="18"/>
      <c r="P65" s="16"/>
      <c r="Q65" s="16"/>
      <c r="R65" s="16"/>
      <c r="U65" s="1"/>
      <c r="V65" s="15"/>
      <c r="Z65" s="12"/>
    </row>
    <row r="66" spans="3:26" ht="12">
      <c r="C66" s="5"/>
      <c r="F66" s="29"/>
      <c r="G66" s="37"/>
      <c r="H66" s="37"/>
      <c r="J66" s="29"/>
      <c r="K66" s="1"/>
      <c r="L66" s="12"/>
      <c r="N66" s="29"/>
      <c r="O66" s="1"/>
      <c r="P66" s="12"/>
      <c r="Q66" s="12"/>
      <c r="R66" s="12"/>
      <c r="U66" s="1"/>
      <c r="V66" s="15"/>
      <c r="Z66" s="12"/>
    </row>
    <row r="67" spans="3:26" ht="12">
      <c r="C67" s="5"/>
      <c r="D67" s="4"/>
      <c r="F67" s="29"/>
      <c r="G67" s="40"/>
      <c r="H67" s="50"/>
      <c r="J67" s="29"/>
      <c r="K67" s="1"/>
      <c r="L67" s="15"/>
      <c r="N67" s="29"/>
      <c r="O67" s="18"/>
      <c r="P67" s="16"/>
      <c r="Q67" s="16"/>
      <c r="R67" s="16"/>
      <c r="S67" s="16"/>
      <c r="U67" s="1"/>
      <c r="V67" s="15"/>
      <c r="Z67" s="4"/>
    </row>
    <row r="68" spans="4:26" ht="12">
      <c r="D68" s="4"/>
      <c r="F68" s="29"/>
      <c r="G68" s="37"/>
      <c r="H68" s="37"/>
      <c r="J68" s="29"/>
      <c r="N68" s="29"/>
      <c r="O68" s="18"/>
      <c r="P68" s="16"/>
      <c r="Q68" s="16"/>
      <c r="R68" s="16"/>
      <c r="S68" s="16"/>
      <c r="U68" s="1"/>
      <c r="V68" s="15"/>
      <c r="Z68" s="12"/>
    </row>
    <row r="69" spans="6:26" ht="12">
      <c r="F69" s="29"/>
      <c r="G69" s="40"/>
      <c r="H69" s="50"/>
      <c r="J69" s="29"/>
      <c r="N69" s="29"/>
      <c r="O69" s="18"/>
      <c r="P69" s="16"/>
      <c r="Q69" s="16"/>
      <c r="R69" s="16"/>
      <c r="S69" s="16"/>
      <c r="U69" s="2"/>
      <c r="Z69" s="4"/>
    </row>
    <row r="70" spans="6:26" ht="12">
      <c r="F70" s="29"/>
      <c r="J70" s="29"/>
      <c r="N70" s="29"/>
      <c r="O70" s="16"/>
      <c r="P70" s="16"/>
      <c r="Q70" s="16"/>
      <c r="R70" s="16"/>
      <c r="S70" s="16"/>
      <c r="U70" s="1"/>
      <c r="V70" s="15"/>
      <c r="Z70" s="12"/>
    </row>
    <row r="71" spans="3:26" ht="12">
      <c r="C71" s="5"/>
      <c r="F71" s="29"/>
      <c r="G71" s="1"/>
      <c r="H71" s="14"/>
      <c r="J71" s="29"/>
      <c r="N71" s="29"/>
      <c r="O71" s="19"/>
      <c r="P71" s="19"/>
      <c r="Q71" s="19"/>
      <c r="R71" s="19"/>
      <c r="S71" s="16"/>
      <c r="U71" s="1"/>
      <c r="V71" s="15"/>
      <c r="Z71" s="22"/>
    </row>
    <row r="72" spans="1:26" ht="12">
      <c r="A72" s="7"/>
      <c r="B72" s="8"/>
      <c r="C72" s="5"/>
      <c r="D72" s="4"/>
      <c r="F72" s="29"/>
      <c r="J72" s="29"/>
      <c r="N72" s="29"/>
      <c r="O72" s="16"/>
      <c r="P72" s="16"/>
      <c r="Q72" s="16"/>
      <c r="R72" s="16"/>
      <c r="S72" s="16"/>
      <c r="U72" s="1"/>
      <c r="V72" s="15"/>
      <c r="Z72" s="4"/>
    </row>
    <row r="73" spans="1:26" ht="12">
      <c r="A73" s="7"/>
      <c r="B73" s="8"/>
      <c r="D73" s="4"/>
      <c r="F73" s="29"/>
      <c r="J73" s="29"/>
      <c r="N73" s="29"/>
      <c r="O73" s="18"/>
      <c r="P73" s="16"/>
      <c r="Q73" s="16"/>
      <c r="R73" s="16"/>
      <c r="S73" s="16"/>
      <c r="U73" s="1"/>
      <c r="V73" s="15"/>
      <c r="Z73" s="23"/>
    </row>
    <row r="74" spans="6:26" ht="12">
      <c r="F74" s="29"/>
      <c r="J74" s="29"/>
      <c r="N74" s="29"/>
      <c r="O74" s="16"/>
      <c r="P74" s="16"/>
      <c r="Q74" s="16"/>
      <c r="R74" s="16"/>
      <c r="S74" s="16"/>
      <c r="U74" s="1"/>
      <c r="V74" s="15"/>
      <c r="Z74" s="24"/>
    </row>
    <row r="75" spans="6:26" ht="12">
      <c r="F75" s="29"/>
      <c r="J75" s="29"/>
      <c r="N75" s="29"/>
      <c r="O75" s="18"/>
      <c r="P75" s="16"/>
      <c r="Q75" s="16"/>
      <c r="R75" s="16"/>
      <c r="S75" s="16"/>
      <c r="Z75" s="23"/>
    </row>
    <row r="76" spans="1:26" ht="12">
      <c r="A76" s="3"/>
      <c r="C76" s="5"/>
      <c r="F76" s="29"/>
      <c r="J76" s="29"/>
      <c r="N76" s="29"/>
      <c r="O76" s="16"/>
      <c r="P76" s="16"/>
      <c r="Q76" s="16"/>
      <c r="R76" s="16"/>
      <c r="S76" s="16"/>
      <c r="U76" s="2"/>
      <c r="Z76" s="23"/>
    </row>
    <row r="77" spans="3:26" ht="12">
      <c r="C77" s="5"/>
      <c r="F77" s="29"/>
      <c r="J77" s="29"/>
      <c r="N77" s="29"/>
      <c r="O77" s="18"/>
      <c r="P77" s="16"/>
      <c r="Q77" s="16"/>
      <c r="R77" s="16"/>
      <c r="S77" s="16"/>
      <c r="V77" s="13"/>
      <c r="Z77" s="23"/>
    </row>
    <row r="78" spans="6:26" ht="12">
      <c r="F78" s="29"/>
      <c r="J78" s="29"/>
      <c r="N78" s="29"/>
      <c r="O78" s="16"/>
      <c r="P78" s="16"/>
      <c r="Q78" s="16"/>
      <c r="R78" s="16"/>
      <c r="S78" s="16"/>
      <c r="V78" s="13"/>
      <c r="Z78" s="23"/>
    </row>
    <row r="79" spans="6:26" ht="12">
      <c r="F79" s="29"/>
      <c r="J79" s="29"/>
      <c r="N79" s="29"/>
      <c r="O79" s="18"/>
      <c r="P79" s="16"/>
      <c r="Q79" s="16"/>
      <c r="R79" s="16"/>
      <c r="S79" s="16"/>
      <c r="V79" s="13"/>
      <c r="Z79" s="4"/>
    </row>
    <row r="80" spans="6:22" ht="12">
      <c r="F80" s="29"/>
      <c r="J80" s="29"/>
      <c r="N80" s="29"/>
      <c r="O80" s="16"/>
      <c r="P80" s="16"/>
      <c r="Q80" s="16"/>
      <c r="R80" s="16"/>
      <c r="S80" s="16"/>
      <c r="U80" s="1"/>
      <c r="V80" s="13"/>
    </row>
    <row r="81" spans="6:19" ht="12">
      <c r="F81" s="29"/>
      <c r="J81" s="29"/>
      <c r="N81" s="29"/>
      <c r="O81" s="18"/>
      <c r="P81" s="16"/>
      <c r="Q81" s="16"/>
      <c r="R81" s="16"/>
      <c r="S81" s="16"/>
    </row>
    <row r="82" spans="6:26" ht="12">
      <c r="F82" s="29"/>
      <c r="J82" s="29"/>
      <c r="N82" s="29"/>
      <c r="U82" s="2"/>
      <c r="Z82" s="12"/>
    </row>
    <row r="83" spans="6:26" ht="12">
      <c r="F83" s="29"/>
      <c r="J83" s="29"/>
      <c r="N83" s="29"/>
      <c r="U83" s="1"/>
      <c r="V83" s="13"/>
      <c r="Z83" s="12"/>
    </row>
    <row r="84" spans="6:26" ht="12">
      <c r="F84" s="29"/>
      <c r="J84" s="29"/>
      <c r="N84" s="29"/>
      <c r="U84" s="1"/>
      <c r="V84" s="15"/>
      <c r="Z84" s="12"/>
    </row>
    <row r="85" spans="6:26" ht="12">
      <c r="F85" s="29"/>
      <c r="J85" s="29"/>
      <c r="N85" s="29"/>
      <c r="U85" s="1"/>
      <c r="V85" s="13"/>
      <c r="Z85" s="12"/>
    </row>
    <row r="86" spans="6:26" ht="12">
      <c r="F86" s="29"/>
      <c r="J86" s="29"/>
      <c r="N86" s="29"/>
      <c r="U86" s="1"/>
      <c r="Y86" s="1"/>
      <c r="Z86" s="25"/>
    </row>
    <row r="87" spans="6:22" ht="12">
      <c r="F87" s="29"/>
      <c r="J87" s="29"/>
      <c r="N87" s="29"/>
      <c r="U87" s="1"/>
      <c r="V87" s="13"/>
    </row>
    <row r="88" spans="6:25" ht="12">
      <c r="F88" s="29"/>
      <c r="J88" s="29"/>
      <c r="N88" s="29"/>
      <c r="U88" s="1"/>
      <c r="V88" s="15"/>
      <c r="Y88" s="15"/>
    </row>
    <row r="89" spans="6:25" ht="12">
      <c r="F89" s="29"/>
      <c r="J89" s="29"/>
      <c r="N89" s="29"/>
      <c r="U89" s="1"/>
      <c r="V89" s="13"/>
      <c r="Y89" s="15"/>
    </row>
    <row r="90" spans="6:22" ht="12">
      <c r="F90" s="29"/>
      <c r="J90" s="29"/>
      <c r="N90" s="29"/>
      <c r="U90" s="1"/>
      <c r="V90" s="13"/>
    </row>
    <row r="91" spans="6:14" ht="12">
      <c r="F91" s="29"/>
      <c r="J91" s="29"/>
      <c r="N91" s="29"/>
    </row>
    <row r="92" spans="6:22" ht="12">
      <c r="F92" s="29"/>
      <c r="J92" s="29"/>
      <c r="N92" s="29"/>
      <c r="U92" s="1"/>
      <c r="V92" s="13"/>
    </row>
    <row r="93" spans="6:22" ht="12">
      <c r="F93" s="29"/>
      <c r="J93" s="29"/>
      <c r="N93" s="29"/>
      <c r="U93" s="1"/>
      <c r="V93" s="13"/>
    </row>
    <row r="94" spans="6:22" ht="12">
      <c r="F94" s="29"/>
      <c r="J94" s="29"/>
      <c r="N94" s="29"/>
      <c r="U94" s="1"/>
      <c r="V94" s="13"/>
    </row>
    <row r="95" spans="6:22" ht="12">
      <c r="F95" s="29"/>
      <c r="J95" s="29"/>
      <c r="N95" s="29"/>
      <c r="U95" s="1"/>
      <c r="V95" s="13"/>
    </row>
    <row r="96" spans="6:22" ht="12">
      <c r="F96" s="29"/>
      <c r="J96" s="29"/>
      <c r="N96" s="29"/>
      <c r="U96" s="1"/>
      <c r="V96" s="13"/>
    </row>
    <row r="97" spans="6:14" ht="12">
      <c r="F97" s="29"/>
      <c r="J97" s="29"/>
      <c r="N97" s="29"/>
    </row>
    <row r="98" spans="6:22" ht="12">
      <c r="F98" s="29"/>
      <c r="J98" s="29"/>
      <c r="N98" s="29"/>
      <c r="U98" s="1"/>
      <c r="V98" s="13"/>
    </row>
    <row r="99" spans="6:14" ht="12">
      <c r="F99" s="29"/>
      <c r="J99" s="29"/>
      <c r="N99" s="29"/>
    </row>
    <row r="100" spans="6:21" ht="12">
      <c r="F100" s="29"/>
      <c r="J100" s="29"/>
      <c r="N100" s="29"/>
      <c r="U100" s="2"/>
    </row>
    <row r="101" spans="6:21" ht="12">
      <c r="F101" s="29"/>
      <c r="J101" s="29"/>
      <c r="N101" s="29"/>
      <c r="U101" s="1"/>
    </row>
    <row r="102" spans="6:21" ht="12">
      <c r="F102" s="29"/>
      <c r="J102" s="29"/>
      <c r="N102" s="29"/>
      <c r="U102" s="1"/>
    </row>
    <row r="103" spans="6:21" ht="12">
      <c r="F103" s="29"/>
      <c r="J103" s="29"/>
      <c r="N103" s="29"/>
      <c r="U103" s="1"/>
    </row>
    <row r="104" spans="6:14" ht="12">
      <c r="F104" s="29"/>
      <c r="J104" s="29"/>
      <c r="N104" s="29"/>
    </row>
    <row r="105" spans="6:14" ht="12">
      <c r="F105" s="29"/>
      <c r="J105" s="29"/>
      <c r="N105" s="29"/>
    </row>
    <row r="106" spans="6:14" ht="12">
      <c r="F106" s="29"/>
      <c r="J106" s="29"/>
      <c r="N106" s="29"/>
    </row>
    <row r="107" spans="6:14" ht="12">
      <c r="F107" s="29"/>
      <c r="J107" s="29"/>
      <c r="N107" s="29"/>
    </row>
    <row r="108" spans="6:14" ht="12">
      <c r="F108" s="29"/>
      <c r="J108" s="29"/>
      <c r="N108" s="29"/>
    </row>
    <row r="109" spans="6:14" ht="12">
      <c r="F109" s="29"/>
      <c r="J109" s="29"/>
      <c r="N109" s="29"/>
    </row>
    <row r="110" spans="6:14" ht="12">
      <c r="F110" s="29"/>
      <c r="J110" s="29"/>
      <c r="N110" s="29"/>
    </row>
    <row r="111" spans="6:14" ht="12">
      <c r="F111" s="29"/>
      <c r="J111" s="29"/>
      <c r="N111" s="29"/>
    </row>
    <row r="112" spans="6:14" ht="12">
      <c r="F112" s="29"/>
      <c r="J112" s="29"/>
      <c r="N112" s="29"/>
    </row>
    <row r="113" spans="6:14" ht="12">
      <c r="F113" s="29"/>
      <c r="J113" s="29"/>
      <c r="N113" s="29"/>
    </row>
    <row r="114" spans="6:14" ht="12">
      <c r="F114" s="29"/>
      <c r="J114" s="29"/>
      <c r="N114" s="29"/>
    </row>
    <row r="115" spans="6:14" ht="12">
      <c r="F115" s="29"/>
      <c r="J115" s="29"/>
      <c r="N115" s="29"/>
    </row>
    <row r="116" spans="6:14" ht="12">
      <c r="F116" s="29"/>
      <c r="J116" s="29"/>
      <c r="N116" s="29"/>
    </row>
    <row r="117" spans="6:14" ht="12">
      <c r="F117" s="29"/>
      <c r="J117" s="29"/>
      <c r="N117" s="29"/>
    </row>
    <row r="118" spans="6:14" ht="12">
      <c r="F118" s="29"/>
      <c r="J118" s="29"/>
      <c r="N118" s="29"/>
    </row>
    <row r="119" spans="6:14" ht="12">
      <c r="F119" s="29"/>
      <c r="J119" s="29"/>
      <c r="N119" s="29"/>
    </row>
    <row r="120" spans="6:14" ht="12">
      <c r="F120" s="29"/>
      <c r="J120" s="29"/>
      <c r="N120" s="29"/>
    </row>
    <row r="121" spans="6:14" ht="12">
      <c r="F121" s="29"/>
      <c r="J121" s="29"/>
      <c r="N121" s="29"/>
    </row>
    <row r="122" spans="6:14" ht="12">
      <c r="F122" s="29"/>
      <c r="J122" s="29"/>
      <c r="N122" s="29"/>
    </row>
    <row r="123" spans="6:14" ht="12">
      <c r="F123" s="29"/>
      <c r="J123" s="29"/>
      <c r="N123" s="29"/>
    </row>
    <row r="124" spans="6:14" ht="12">
      <c r="F124" s="29"/>
      <c r="J124" s="29"/>
      <c r="N124" s="29"/>
    </row>
    <row r="125" spans="6:14" ht="12">
      <c r="F125" s="29"/>
      <c r="J125" s="29"/>
      <c r="N125" s="29"/>
    </row>
    <row r="126" spans="6:14" ht="12">
      <c r="F126" s="29"/>
      <c r="J126" s="29"/>
      <c r="N126" s="29"/>
    </row>
    <row r="127" spans="6:14" ht="12">
      <c r="F127" s="29"/>
      <c r="J127" s="29"/>
      <c r="N127" s="29"/>
    </row>
    <row r="128" spans="6:14" ht="12">
      <c r="F128" s="29"/>
      <c r="J128" s="29"/>
      <c r="N128" s="29"/>
    </row>
    <row r="129" spans="6:14" ht="12">
      <c r="F129" s="29"/>
      <c r="J129" s="29"/>
      <c r="N129" s="29"/>
    </row>
    <row r="130" spans="6:14" ht="12">
      <c r="F130" s="29"/>
      <c r="J130" s="29"/>
      <c r="N130" s="29"/>
    </row>
    <row r="131" spans="6:14" ht="12">
      <c r="F131" s="29"/>
      <c r="J131" s="29"/>
      <c r="N131" s="29"/>
    </row>
    <row r="132" spans="6:14" ht="12">
      <c r="F132" s="29"/>
      <c r="J132" s="29"/>
      <c r="N132" s="29"/>
    </row>
    <row r="133" spans="6:14" ht="12">
      <c r="F133" s="29"/>
      <c r="J133" s="29"/>
      <c r="N133" s="29"/>
    </row>
    <row r="134" spans="6:14" ht="12">
      <c r="F134" s="29"/>
      <c r="J134" s="29"/>
      <c r="N134" s="29"/>
    </row>
    <row r="135" spans="6:14" ht="12">
      <c r="F135" s="29"/>
      <c r="J135" s="29"/>
      <c r="N135" s="29"/>
    </row>
    <row r="136" spans="6:14" ht="12">
      <c r="F136" s="29"/>
      <c r="J136" s="29"/>
      <c r="N136" s="29"/>
    </row>
    <row r="137" spans="6:14" ht="12">
      <c r="F137" s="29"/>
      <c r="J137" s="29"/>
      <c r="N137" s="29"/>
    </row>
    <row r="138" spans="6:14" ht="12">
      <c r="F138" s="29"/>
      <c r="J138" s="29"/>
      <c r="N138" s="29"/>
    </row>
    <row r="139" spans="6:14" ht="12">
      <c r="F139" s="29"/>
      <c r="J139" s="29"/>
      <c r="N139" s="29"/>
    </row>
    <row r="140" spans="6:14" ht="12">
      <c r="F140" s="29"/>
      <c r="J140" s="29"/>
      <c r="N140" s="29"/>
    </row>
    <row r="141" spans="6:14" ht="12">
      <c r="F141" s="29"/>
      <c r="J141" s="29"/>
      <c r="N141" s="29"/>
    </row>
    <row r="142" spans="6:14" ht="12">
      <c r="F142" s="29"/>
      <c r="J142" s="29"/>
      <c r="N142" s="29"/>
    </row>
    <row r="143" spans="6:14" ht="12">
      <c r="F143" s="29"/>
      <c r="J143" s="29"/>
      <c r="N143" s="29"/>
    </row>
    <row r="144" spans="6:14" ht="12">
      <c r="F144" s="29"/>
      <c r="J144" s="29"/>
      <c r="N144" s="29"/>
    </row>
    <row r="145" spans="6:14" ht="12">
      <c r="F145" s="29"/>
      <c r="J145" s="29"/>
      <c r="N145" s="29"/>
    </row>
    <row r="146" spans="6:14" ht="12">
      <c r="F146" s="29"/>
      <c r="J146" s="29"/>
      <c r="N146" s="29"/>
    </row>
    <row r="147" spans="6:14" ht="12">
      <c r="F147" s="29"/>
      <c r="J147" s="29"/>
      <c r="N147" s="29"/>
    </row>
    <row r="148" spans="6:14" ht="12">
      <c r="F148" s="29"/>
      <c r="J148" s="29"/>
      <c r="N148" s="29"/>
    </row>
    <row r="149" spans="6:14" ht="12">
      <c r="F149" s="29"/>
      <c r="J149" s="29"/>
      <c r="N149" s="29"/>
    </row>
    <row r="150" spans="6:14" ht="12">
      <c r="F150" s="29"/>
      <c r="J150" s="29"/>
      <c r="N150" s="29"/>
    </row>
    <row r="151" spans="6:14" ht="12">
      <c r="F151" s="29"/>
      <c r="J151" s="29"/>
      <c r="N151" s="29"/>
    </row>
    <row r="152" spans="6:14" ht="12">
      <c r="F152" s="29"/>
      <c r="J152" s="29"/>
      <c r="N152" s="29"/>
    </row>
    <row r="153" spans="6:14" ht="12">
      <c r="F153" s="29"/>
      <c r="J153" s="29"/>
      <c r="N153" s="29"/>
    </row>
    <row r="154" spans="6:14" ht="12">
      <c r="F154" s="29"/>
      <c r="J154" s="29"/>
      <c r="N154" s="29"/>
    </row>
    <row r="155" spans="6:14" ht="12">
      <c r="F155" s="29"/>
      <c r="J155" s="29"/>
      <c r="N155" s="29"/>
    </row>
    <row r="156" spans="6:14" ht="12">
      <c r="F156" s="29"/>
      <c r="J156" s="29"/>
      <c r="N156" s="29"/>
    </row>
    <row r="157" spans="6:14" ht="12">
      <c r="F157" s="29"/>
      <c r="J157" s="29"/>
      <c r="N157" s="29"/>
    </row>
    <row r="158" spans="6:14" ht="12">
      <c r="F158" s="29"/>
      <c r="J158" s="29"/>
      <c r="N158" s="29"/>
    </row>
    <row r="159" spans="6:14" ht="12">
      <c r="F159" s="29"/>
      <c r="J159" s="29"/>
      <c r="N159" s="29"/>
    </row>
    <row r="160" spans="6:14" ht="12">
      <c r="F160" s="29"/>
      <c r="J160" s="29"/>
      <c r="N160" s="29"/>
    </row>
    <row r="161" spans="6:14" ht="12">
      <c r="F161" s="29"/>
      <c r="J161" s="29"/>
      <c r="N161" s="29"/>
    </row>
    <row r="162" spans="6:14" ht="12">
      <c r="F162" s="29"/>
      <c r="J162" s="29"/>
      <c r="N162" s="29"/>
    </row>
    <row r="163" spans="6:14" ht="12">
      <c r="F163" s="29"/>
      <c r="J163" s="29"/>
      <c r="N163" s="29"/>
    </row>
    <row r="164" spans="6:14" ht="12">
      <c r="F164" s="29"/>
      <c r="J164" s="29"/>
      <c r="N164" s="29"/>
    </row>
    <row r="165" spans="6:14" ht="12">
      <c r="F165" s="29"/>
      <c r="J165" s="29"/>
      <c r="N165" s="29"/>
    </row>
    <row r="166" spans="6:14" ht="12">
      <c r="F166" s="29"/>
      <c r="J166" s="29"/>
      <c r="N166" s="29"/>
    </row>
    <row r="167" spans="6:14" ht="12">
      <c r="F167" s="29"/>
      <c r="J167" s="29"/>
      <c r="N167" s="29"/>
    </row>
    <row r="168" spans="6:14" ht="12">
      <c r="F168" s="29"/>
      <c r="J168" s="29"/>
      <c r="N168" s="29"/>
    </row>
    <row r="169" spans="6:14" ht="12">
      <c r="F169" s="29"/>
      <c r="J169" s="29"/>
      <c r="N169" s="29"/>
    </row>
    <row r="170" spans="6:14" ht="12">
      <c r="F170" s="29"/>
      <c r="J170" s="29"/>
      <c r="N170" s="29"/>
    </row>
    <row r="171" spans="10:14" ht="12">
      <c r="J171" s="29"/>
      <c r="N171" s="29"/>
    </row>
    <row r="172" spans="10:14" ht="12">
      <c r="J172" s="29"/>
      <c r="N172" s="29"/>
    </row>
    <row r="173" spans="10:14" ht="12">
      <c r="J173" s="29"/>
      <c r="N173" s="29"/>
    </row>
    <row r="174" spans="10:14" ht="12">
      <c r="J174" s="29"/>
      <c r="N174" s="29"/>
    </row>
    <row r="175" spans="10:14" ht="12">
      <c r="J175" s="29"/>
      <c r="N175" s="29"/>
    </row>
    <row r="176" spans="10:14" ht="12">
      <c r="J176" s="29"/>
      <c r="N176" s="29"/>
    </row>
    <row r="177" spans="10:14" ht="12">
      <c r="J177" s="29"/>
      <c r="N177" s="29"/>
    </row>
    <row r="178" spans="10:14" ht="12">
      <c r="J178" s="29"/>
      <c r="N178" s="29"/>
    </row>
    <row r="179" spans="10:14" ht="12">
      <c r="J179" s="29"/>
      <c r="N179" s="29"/>
    </row>
    <row r="180" spans="10:14" ht="12">
      <c r="J180" s="29"/>
      <c r="N180" s="29"/>
    </row>
    <row r="181" spans="10:14" ht="12">
      <c r="J181" s="29"/>
      <c r="N181" s="29"/>
    </row>
    <row r="182" spans="10:14" ht="12">
      <c r="J182" s="29"/>
      <c r="N182" s="29"/>
    </row>
    <row r="183" spans="10:14" ht="12">
      <c r="J183" s="29"/>
      <c r="N183" s="29"/>
    </row>
    <row r="184" spans="10:14" ht="12">
      <c r="J184" s="29"/>
      <c r="N184" s="29"/>
    </row>
    <row r="185" spans="10:14" ht="12">
      <c r="J185" s="29"/>
      <c r="N185" s="29"/>
    </row>
    <row r="186" spans="10:14" ht="12">
      <c r="J186" s="29"/>
      <c r="N186" s="29"/>
    </row>
    <row r="187" spans="10:14" ht="12">
      <c r="J187" s="29"/>
      <c r="N187" s="29"/>
    </row>
    <row r="188" spans="10:14" ht="12">
      <c r="J188" s="29"/>
      <c r="N188" s="29"/>
    </row>
    <row r="189" spans="10:14" ht="12">
      <c r="J189" s="29"/>
      <c r="N189" s="29"/>
    </row>
    <row r="190" spans="10:14" ht="12">
      <c r="J190" s="29"/>
      <c r="N190" s="29"/>
    </row>
    <row r="191" spans="10:14" ht="12">
      <c r="J191" s="29"/>
      <c r="N191" s="29"/>
    </row>
    <row r="192" spans="10:14" ht="12">
      <c r="J192" s="29"/>
      <c r="N192" s="29"/>
    </row>
    <row r="193" spans="10:14" ht="12">
      <c r="J193" s="29"/>
      <c r="N193" s="29"/>
    </row>
    <row r="194" spans="10:14" ht="12">
      <c r="J194" s="29"/>
      <c r="N194" s="29"/>
    </row>
    <row r="195" spans="10:14" ht="12">
      <c r="J195" s="29"/>
      <c r="N195" s="29"/>
    </row>
    <row r="196" spans="10:14" ht="12">
      <c r="J196" s="29"/>
      <c r="N196" s="29"/>
    </row>
    <row r="197" spans="10:14" ht="12">
      <c r="J197" s="29"/>
      <c r="N197" s="29"/>
    </row>
    <row r="198" spans="10:14" ht="12">
      <c r="J198" s="29"/>
      <c r="N198" s="29"/>
    </row>
    <row r="199" spans="10:14" ht="12">
      <c r="J199" s="29"/>
      <c r="N199" s="29"/>
    </row>
    <row r="200" spans="10:14" ht="12">
      <c r="J200" s="29"/>
      <c r="N200" s="29"/>
    </row>
    <row r="201" spans="10:14" ht="12">
      <c r="J201" s="29"/>
      <c r="N201" s="29"/>
    </row>
    <row r="202" spans="10:14" ht="12">
      <c r="J202" s="29"/>
      <c r="N202" s="29"/>
    </row>
    <row r="203" spans="10:14" ht="12">
      <c r="J203" s="29"/>
      <c r="N203" s="29"/>
    </row>
    <row r="204" spans="10:14" ht="12">
      <c r="J204" s="29"/>
      <c r="N204" s="29"/>
    </row>
    <row r="205" spans="10:14" ht="12">
      <c r="J205" s="29"/>
      <c r="N205" s="29"/>
    </row>
    <row r="206" spans="10:14" ht="12">
      <c r="J206" s="29"/>
      <c r="N206" s="29"/>
    </row>
    <row r="207" spans="10:14" ht="12">
      <c r="J207" s="29"/>
      <c r="N207" s="29"/>
    </row>
    <row r="208" spans="10:14" ht="12">
      <c r="J208" s="29"/>
      <c r="N208" s="29"/>
    </row>
    <row r="209" spans="10:14" ht="12">
      <c r="J209" s="29"/>
      <c r="N209" s="29"/>
    </row>
    <row r="210" spans="10:14" ht="12">
      <c r="J210" s="29"/>
      <c r="N210" s="29"/>
    </row>
    <row r="211" spans="10:14" ht="12">
      <c r="J211" s="29"/>
      <c r="N211" s="29"/>
    </row>
    <row r="212" spans="10:14" ht="12">
      <c r="J212" s="29"/>
      <c r="N212" s="29"/>
    </row>
    <row r="213" spans="10:14" ht="12">
      <c r="J213" s="29"/>
      <c r="N213" s="29"/>
    </row>
    <row r="214" spans="10:14" ht="12">
      <c r="J214" s="29"/>
      <c r="N214" s="29"/>
    </row>
    <row r="215" spans="10:14" ht="12">
      <c r="J215" s="29"/>
      <c r="N215" s="29"/>
    </row>
    <row r="216" spans="10:14" ht="12">
      <c r="J216" s="29"/>
      <c r="N216" s="29"/>
    </row>
    <row r="217" spans="10:14" ht="12">
      <c r="J217" s="29"/>
      <c r="N217" s="29"/>
    </row>
    <row r="218" spans="10:14" ht="12">
      <c r="J218" s="29"/>
      <c r="N218" s="29"/>
    </row>
    <row r="219" spans="10:14" ht="12">
      <c r="J219" s="29"/>
      <c r="N219" s="29"/>
    </row>
    <row r="220" spans="10:14" ht="12">
      <c r="J220" s="29"/>
      <c r="N220" s="29"/>
    </row>
    <row r="221" spans="10:14" ht="12">
      <c r="J221" s="29"/>
      <c r="N221" s="29"/>
    </row>
    <row r="222" spans="10:14" ht="12">
      <c r="J222" s="29"/>
      <c r="N222" s="29"/>
    </row>
    <row r="223" spans="10:14" ht="12">
      <c r="J223" s="29"/>
      <c r="N223" s="29"/>
    </row>
    <row r="224" spans="10:14" ht="12">
      <c r="J224" s="29"/>
      <c r="N224" s="29"/>
    </row>
    <row r="225" spans="10:14" ht="12">
      <c r="J225" s="29"/>
      <c r="N225" s="29"/>
    </row>
    <row r="226" spans="10:14" ht="12">
      <c r="J226" s="29"/>
      <c r="N226" s="29"/>
    </row>
    <row r="227" spans="10:14" ht="12">
      <c r="J227" s="29"/>
      <c r="N227" s="29"/>
    </row>
    <row r="228" spans="10:14" ht="12">
      <c r="J228" s="29"/>
      <c r="N228" s="29"/>
    </row>
    <row r="229" spans="10:14" ht="12">
      <c r="J229" s="29"/>
      <c r="N229" s="29"/>
    </row>
    <row r="230" spans="10:14" ht="12">
      <c r="J230" s="29"/>
      <c r="N230" s="29"/>
    </row>
    <row r="231" spans="10:14" ht="12">
      <c r="J231" s="29"/>
      <c r="N231" s="29"/>
    </row>
    <row r="232" spans="10:14" ht="12">
      <c r="J232" s="29"/>
      <c r="N232" s="29"/>
    </row>
    <row r="233" spans="10:14" ht="12">
      <c r="J233" s="29"/>
      <c r="N233" s="29"/>
    </row>
    <row r="234" spans="10:14" ht="12">
      <c r="J234" s="29"/>
      <c r="N234" s="29"/>
    </row>
    <row r="235" spans="10:14" ht="12">
      <c r="J235" s="29"/>
      <c r="N235" s="29"/>
    </row>
    <row r="236" spans="10:14" ht="12">
      <c r="J236" s="29"/>
      <c r="N236" s="29"/>
    </row>
    <row r="237" spans="10:14" ht="12">
      <c r="J237" s="29"/>
      <c r="N237" s="29"/>
    </row>
    <row r="238" spans="10:14" ht="12">
      <c r="J238" s="29"/>
      <c r="N238" s="29"/>
    </row>
    <row r="239" spans="10:14" ht="12">
      <c r="J239" s="29"/>
      <c r="N239" s="29"/>
    </row>
    <row r="240" spans="10:14" ht="12">
      <c r="J240" s="29"/>
      <c r="N240" s="29"/>
    </row>
    <row r="241" spans="10:14" ht="12">
      <c r="J241" s="29"/>
      <c r="N241" s="29"/>
    </row>
    <row r="242" spans="10:14" ht="12">
      <c r="J242" s="29"/>
      <c r="N242" s="29"/>
    </row>
    <row r="243" spans="10:14" ht="12">
      <c r="J243" s="29"/>
      <c r="N243" s="29"/>
    </row>
    <row r="244" spans="10:14" ht="12">
      <c r="J244" s="29"/>
      <c r="N244" s="29"/>
    </row>
    <row r="245" spans="10:14" ht="12">
      <c r="J245" s="29"/>
      <c r="N245" s="29"/>
    </row>
    <row r="246" spans="10:14" ht="12">
      <c r="J246" s="29"/>
      <c r="N246" s="29"/>
    </row>
    <row r="247" spans="10:14" ht="12">
      <c r="J247" s="29"/>
      <c r="N247" s="29"/>
    </row>
    <row r="248" spans="10:14" ht="12">
      <c r="J248" s="29"/>
      <c r="N248" s="29"/>
    </row>
    <row r="249" spans="10:14" ht="12">
      <c r="J249" s="29"/>
      <c r="N249" s="29"/>
    </row>
    <row r="250" spans="10:14" ht="12">
      <c r="J250" s="29"/>
      <c r="N250" s="29"/>
    </row>
    <row r="251" spans="10:14" ht="12">
      <c r="J251" s="29"/>
      <c r="N251" s="29"/>
    </row>
    <row r="252" spans="10:14" ht="12">
      <c r="J252" s="29"/>
      <c r="N252" s="29"/>
    </row>
    <row r="253" spans="10:14" ht="12">
      <c r="J253" s="29"/>
      <c r="N253" s="29"/>
    </row>
    <row r="254" spans="10:14" ht="12">
      <c r="J254" s="29"/>
      <c r="N254" s="29"/>
    </row>
    <row r="255" spans="10:14" ht="12">
      <c r="J255" s="29"/>
      <c r="N255" s="29"/>
    </row>
    <row r="256" spans="10:14" ht="12">
      <c r="J256" s="29"/>
      <c r="N256" s="29"/>
    </row>
    <row r="257" spans="10:14" ht="12">
      <c r="J257" s="29"/>
      <c r="N257" s="29"/>
    </row>
    <row r="258" spans="10:14" ht="12">
      <c r="J258" s="29"/>
      <c r="N258" s="29"/>
    </row>
    <row r="259" spans="10:14" ht="12">
      <c r="J259" s="29"/>
      <c r="N259" s="29"/>
    </row>
    <row r="260" spans="10:14" ht="12">
      <c r="J260" s="29"/>
      <c r="N260" s="29"/>
    </row>
    <row r="261" spans="10:14" ht="12">
      <c r="J261" s="29"/>
      <c r="N261" s="29"/>
    </row>
    <row r="262" spans="10:14" ht="12">
      <c r="J262" s="29"/>
      <c r="N262" s="29"/>
    </row>
    <row r="263" spans="10:14" ht="12">
      <c r="J263" s="29"/>
      <c r="N263" s="29"/>
    </row>
    <row r="264" spans="10:14" ht="12">
      <c r="J264" s="29"/>
      <c r="N264" s="29"/>
    </row>
    <row r="265" spans="10:14" ht="12">
      <c r="J265" s="29"/>
      <c r="N265" s="29"/>
    </row>
    <row r="266" spans="10:14" ht="12">
      <c r="J266" s="29"/>
      <c r="N266" s="29"/>
    </row>
    <row r="267" spans="10:14" ht="12">
      <c r="J267" s="29"/>
      <c r="N267" s="29"/>
    </row>
    <row r="268" spans="10:14" ht="12">
      <c r="J268" s="29"/>
      <c r="N268" s="29"/>
    </row>
    <row r="269" spans="10:14" ht="12">
      <c r="J269" s="29"/>
      <c r="N269" s="29"/>
    </row>
    <row r="270" spans="10:14" ht="12">
      <c r="J270" s="29"/>
      <c r="N270" s="29"/>
    </row>
    <row r="271" spans="10:14" ht="12">
      <c r="J271" s="29"/>
      <c r="N271" s="29"/>
    </row>
    <row r="272" spans="10:14" ht="12">
      <c r="J272" s="29"/>
      <c r="N272" s="29"/>
    </row>
    <row r="273" spans="10:14" ht="12">
      <c r="J273" s="29"/>
      <c r="N273" s="29"/>
    </row>
    <row r="274" spans="10:14" ht="12">
      <c r="J274" s="29"/>
      <c r="N274" s="29"/>
    </row>
    <row r="275" spans="10:14" ht="12">
      <c r="J275" s="29"/>
      <c r="N275" s="29"/>
    </row>
    <row r="276" spans="10:14" ht="12">
      <c r="J276" s="29"/>
      <c r="N276" s="29"/>
    </row>
    <row r="277" spans="10:14" ht="12">
      <c r="J277" s="29"/>
      <c r="N277" s="29"/>
    </row>
    <row r="278" spans="10:14" ht="12">
      <c r="J278" s="29"/>
      <c r="N278" s="29"/>
    </row>
    <row r="279" spans="10:14" ht="12">
      <c r="J279" s="29"/>
      <c r="N279" s="29"/>
    </row>
    <row r="280" spans="10:14" ht="12">
      <c r="J280" s="29"/>
      <c r="N280" s="29"/>
    </row>
    <row r="281" spans="10:14" ht="12">
      <c r="J281" s="29"/>
      <c r="N281" s="29"/>
    </row>
    <row r="282" spans="10:14" ht="12">
      <c r="J282" s="29"/>
      <c r="N282" s="29"/>
    </row>
    <row r="283" spans="10:14" ht="12">
      <c r="J283" s="29"/>
      <c r="N283" s="29"/>
    </row>
    <row r="284" spans="10:14" ht="12">
      <c r="J284" s="29"/>
      <c r="N284" s="29"/>
    </row>
    <row r="285" spans="10:14" ht="12">
      <c r="J285" s="29"/>
      <c r="N285" s="29"/>
    </row>
    <row r="286" spans="10:14" ht="12">
      <c r="J286" s="29"/>
      <c r="N286" s="29"/>
    </row>
    <row r="287" spans="10:14" ht="12">
      <c r="J287" s="29"/>
      <c r="N287" s="29"/>
    </row>
    <row r="288" spans="10:14" ht="12">
      <c r="J288" s="29"/>
      <c r="N288" s="29"/>
    </row>
    <row r="289" spans="10:14" ht="12">
      <c r="J289" s="29"/>
      <c r="N289" s="29"/>
    </row>
    <row r="290" spans="10:14" ht="12">
      <c r="J290" s="29"/>
      <c r="N290" s="29"/>
    </row>
    <row r="291" spans="10:14" ht="12">
      <c r="J291" s="29"/>
      <c r="N291" s="29"/>
    </row>
    <row r="292" spans="10:14" ht="12">
      <c r="J292" s="29"/>
      <c r="N292" s="29"/>
    </row>
    <row r="293" spans="10:14" ht="12">
      <c r="J293" s="29"/>
      <c r="N293" s="29"/>
    </row>
    <row r="294" spans="10:14" ht="12">
      <c r="J294" s="29"/>
      <c r="N294" s="29"/>
    </row>
    <row r="295" spans="10:14" ht="12">
      <c r="J295" s="29"/>
      <c r="N295" s="29"/>
    </row>
    <row r="296" spans="10:14" ht="12">
      <c r="J296" s="29"/>
      <c r="N296" s="29"/>
    </row>
    <row r="297" spans="10:14" ht="12">
      <c r="J297" s="29"/>
      <c r="N297" s="29"/>
    </row>
    <row r="298" spans="10:14" ht="12">
      <c r="J298" s="29"/>
      <c r="N298" s="29"/>
    </row>
    <row r="299" spans="10:14" ht="12">
      <c r="J299" s="29"/>
      <c r="N299" s="29"/>
    </row>
    <row r="300" spans="10:14" ht="12">
      <c r="J300" s="29"/>
      <c r="N300" s="29"/>
    </row>
    <row r="301" spans="10:14" ht="12">
      <c r="J301" s="29"/>
      <c r="N301" s="29"/>
    </row>
    <row r="302" spans="10:14" ht="12">
      <c r="J302" s="29"/>
      <c r="N302" s="29"/>
    </row>
    <row r="303" spans="10:14" ht="12">
      <c r="J303" s="29"/>
      <c r="N303" s="29"/>
    </row>
    <row r="304" spans="10:14" ht="12">
      <c r="J304" s="29"/>
      <c r="N304" s="29"/>
    </row>
    <row r="305" spans="10:14" ht="12">
      <c r="J305" s="29"/>
      <c r="N305" s="29"/>
    </row>
    <row r="306" spans="10:14" ht="12">
      <c r="J306" s="29"/>
      <c r="N306" s="29"/>
    </row>
    <row r="307" spans="10:14" ht="12">
      <c r="J307" s="29"/>
      <c r="N307" s="29"/>
    </row>
    <row r="308" spans="10:14" ht="12">
      <c r="J308" s="29"/>
      <c r="N308" s="29"/>
    </row>
    <row r="309" spans="10:14" ht="12">
      <c r="J309" s="29"/>
      <c r="N309" s="29"/>
    </row>
    <row r="310" spans="10:14" ht="12">
      <c r="J310" s="29"/>
      <c r="N310" s="29"/>
    </row>
    <row r="311" spans="10:14" ht="12">
      <c r="J311" s="29"/>
      <c r="N311" s="29"/>
    </row>
    <row r="312" spans="10:14" ht="12">
      <c r="J312" s="29"/>
      <c r="N312" s="29"/>
    </row>
    <row r="313" spans="10:14" ht="12">
      <c r="J313" s="29"/>
      <c r="N313" s="29"/>
    </row>
    <row r="314" spans="10:14" ht="12">
      <c r="J314" s="29"/>
      <c r="N314" s="29"/>
    </row>
    <row r="315" spans="10:14" ht="12">
      <c r="J315" s="29"/>
      <c r="N315" s="29"/>
    </row>
    <row r="316" spans="10:14" ht="12">
      <c r="J316" s="29"/>
      <c r="N316" s="29"/>
    </row>
    <row r="317" spans="10:14" ht="12">
      <c r="J317" s="29"/>
      <c r="N317" s="29"/>
    </row>
    <row r="318" spans="10:14" ht="12">
      <c r="J318" s="29"/>
      <c r="N318" s="29"/>
    </row>
    <row r="319" spans="10:14" ht="12">
      <c r="J319" s="29"/>
      <c r="N319" s="29"/>
    </row>
    <row r="320" spans="10:14" ht="12">
      <c r="J320" s="29"/>
      <c r="N320" s="29"/>
    </row>
    <row r="321" spans="10:14" ht="12">
      <c r="J321" s="29"/>
      <c r="N321" s="29"/>
    </row>
    <row r="322" spans="10:14" ht="12">
      <c r="J322" s="29"/>
      <c r="N322" s="29"/>
    </row>
    <row r="323" spans="10:14" ht="12">
      <c r="J323" s="29"/>
      <c r="N323" s="29"/>
    </row>
    <row r="324" spans="10:14" ht="12">
      <c r="J324" s="29"/>
      <c r="N324" s="29"/>
    </row>
    <row r="325" spans="10:14" ht="12">
      <c r="J325" s="29"/>
      <c r="N325" s="29"/>
    </row>
    <row r="326" spans="10:14" ht="12">
      <c r="J326" s="29"/>
      <c r="N326" s="29"/>
    </row>
    <row r="327" spans="10:14" ht="12">
      <c r="J327" s="29"/>
      <c r="N327" s="29"/>
    </row>
    <row r="328" spans="10:14" ht="12">
      <c r="J328" s="29"/>
      <c r="N328" s="29"/>
    </row>
    <row r="329" spans="10:14" ht="12">
      <c r="J329" s="29"/>
      <c r="N329" s="29"/>
    </row>
    <row r="330" spans="10:14" ht="12">
      <c r="J330" s="29"/>
      <c r="N330" s="29"/>
    </row>
    <row r="331" spans="10:14" ht="12">
      <c r="J331" s="29"/>
      <c r="N331" s="29"/>
    </row>
    <row r="332" spans="10:14" ht="12">
      <c r="J332" s="29"/>
      <c r="N332" s="29"/>
    </row>
    <row r="333" spans="10:14" ht="12">
      <c r="J333" s="29"/>
      <c r="N333" s="29"/>
    </row>
    <row r="334" spans="10:14" ht="12">
      <c r="J334" s="29"/>
      <c r="N334" s="29"/>
    </row>
    <row r="335" spans="10:14" ht="12">
      <c r="J335" s="29"/>
      <c r="N335" s="29"/>
    </row>
    <row r="336" spans="10:14" ht="12">
      <c r="J336" s="29"/>
      <c r="N336" s="29"/>
    </row>
    <row r="337" spans="10:14" ht="12">
      <c r="J337" s="29"/>
      <c r="N337" s="29"/>
    </row>
    <row r="338" spans="10:14" ht="12">
      <c r="J338" s="29"/>
      <c r="N338" s="29"/>
    </row>
    <row r="339" spans="10:14" ht="12">
      <c r="J339" s="29"/>
      <c r="N339" s="29"/>
    </row>
    <row r="340" spans="10:14" ht="12">
      <c r="J340" s="29"/>
      <c r="N340" s="29"/>
    </row>
    <row r="341" spans="10:14" ht="12">
      <c r="J341" s="29"/>
      <c r="N341" s="29"/>
    </row>
    <row r="342" spans="10:14" ht="12">
      <c r="J342" s="29"/>
      <c r="N342" s="29"/>
    </row>
    <row r="343" spans="10:14" ht="12">
      <c r="J343" s="29"/>
      <c r="N343" s="29"/>
    </row>
    <row r="344" spans="10:14" ht="12">
      <c r="J344" s="29"/>
      <c r="N344" s="29"/>
    </row>
    <row r="345" spans="10:14" ht="12">
      <c r="J345" s="29"/>
      <c r="N345" s="29"/>
    </row>
    <row r="346" spans="10:14" ht="12">
      <c r="J346" s="29"/>
      <c r="N346" s="29"/>
    </row>
    <row r="347" spans="10:14" ht="12">
      <c r="J347" s="29"/>
      <c r="N347" s="29"/>
    </row>
    <row r="348" spans="10:14" ht="12">
      <c r="J348" s="29"/>
      <c r="N348" s="29"/>
    </row>
    <row r="349" spans="10:14" ht="12">
      <c r="J349" s="29"/>
      <c r="N349" s="29"/>
    </row>
    <row r="350" spans="10:14" ht="12">
      <c r="J350" s="29"/>
      <c r="N350" s="29"/>
    </row>
    <row r="351" spans="10:14" ht="12">
      <c r="J351" s="29"/>
      <c r="N351" s="29"/>
    </row>
    <row r="352" spans="10:14" ht="12">
      <c r="J352" s="29"/>
      <c r="N352" s="29"/>
    </row>
    <row r="353" spans="10:14" ht="12">
      <c r="J353" s="29"/>
      <c r="N353" s="29"/>
    </row>
    <row r="354" spans="10:14" ht="12">
      <c r="J354" s="29"/>
      <c r="N354" s="29"/>
    </row>
    <row r="355" spans="10:14" ht="12">
      <c r="J355" s="29"/>
      <c r="N355" s="29"/>
    </row>
    <row r="356" spans="10:14" ht="12">
      <c r="J356" s="29"/>
      <c r="N356" s="29"/>
    </row>
    <row r="357" spans="10:14" ht="12">
      <c r="J357" s="29"/>
      <c r="N357" s="29"/>
    </row>
    <row r="358" spans="10:14" ht="12">
      <c r="J358" s="29"/>
      <c r="N358" s="29"/>
    </row>
    <row r="359" spans="10:14" ht="12">
      <c r="J359" s="29"/>
      <c r="N359" s="29"/>
    </row>
    <row r="360" spans="10:14" ht="12">
      <c r="J360" s="29"/>
      <c r="N360" s="29"/>
    </row>
    <row r="361" spans="10:14" ht="12">
      <c r="J361" s="29"/>
      <c r="N361" s="29"/>
    </row>
    <row r="362" spans="10:14" ht="12">
      <c r="J362" s="29"/>
      <c r="N362" s="29"/>
    </row>
    <row r="363" spans="10:14" ht="12">
      <c r="J363" s="29"/>
      <c r="N363" s="29"/>
    </row>
    <row r="364" spans="10:14" ht="12">
      <c r="J364" s="29"/>
      <c r="N364" s="29"/>
    </row>
    <row r="365" spans="10:14" ht="12">
      <c r="J365" s="29"/>
      <c r="N365" s="29"/>
    </row>
    <row r="366" spans="10:14" ht="12">
      <c r="J366" s="29"/>
      <c r="N366" s="29"/>
    </row>
    <row r="367" spans="10:14" ht="12">
      <c r="J367" s="29"/>
      <c r="N367" s="29"/>
    </row>
    <row r="368" spans="10:14" ht="12">
      <c r="J368" s="29"/>
      <c r="N368" s="29"/>
    </row>
    <row r="369" spans="10:14" ht="12">
      <c r="J369" s="29"/>
      <c r="N369" s="29"/>
    </row>
    <row r="370" spans="10:14" ht="12">
      <c r="J370" s="29"/>
      <c r="N370" s="29"/>
    </row>
    <row r="371" spans="10:14" ht="12">
      <c r="J371" s="29"/>
      <c r="N371" s="29"/>
    </row>
    <row r="372" spans="10:14" ht="12">
      <c r="J372" s="29"/>
      <c r="N372" s="29"/>
    </row>
    <row r="373" spans="10:14" ht="12">
      <c r="J373" s="29"/>
      <c r="N373" s="29"/>
    </row>
    <row r="374" spans="10:14" ht="12">
      <c r="J374" s="29"/>
      <c r="N374" s="29"/>
    </row>
    <row r="375" spans="10:14" ht="12">
      <c r="J375" s="29"/>
      <c r="N375" s="29"/>
    </row>
    <row r="376" spans="10:14" ht="12">
      <c r="J376" s="29"/>
      <c r="N376" s="29"/>
    </row>
    <row r="377" spans="10:14" ht="12">
      <c r="J377" s="29"/>
      <c r="N377" s="29"/>
    </row>
    <row r="378" spans="10:14" ht="12">
      <c r="J378" s="29"/>
      <c r="N378" s="29"/>
    </row>
    <row r="379" spans="10:14" ht="12">
      <c r="J379" s="29"/>
      <c r="N379" s="29"/>
    </row>
    <row r="380" spans="10:14" ht="12">
      <c r="J380" s="29"/>
      <c r="N380" s="29"/>
    </row>
    <row r="381" spans="10:14" ht="12">
      <c r="J381" s="29"/>
      <c r="N381" s="29"/>
    </row>
    <row r="382" spans="10:14" ht="12">
      <c r="J382" s="29"/>
      <c r="N382" s="29"/>
    </row>
    <row r="383" spans="10:14" ht="12">
      <c r="J383" s="29"/>
      <c r="N383" s="29"/>
    </row>
    <row r="384" spans="10:14" ht="12">
      <c r="J384" s="29"/>
      <c r="N384" s="29"/>
    </row>
    <row r="385" spans="10:14" ht="12">
      <c r="J385" s="29"/>
      <c r="N385" s="29"/>
    </row>
    <row r="386" spans="10:14" ht="12">
      <c r="J386" s="29"/>
      <c r="N386" s="29"/>
    </row>
    <row r="387" spans="10:14" ht="12">
      <c r="J387" s="29"/>
      <c r="N387" s="29"/>
    </row>
    <row r="388" spans="10:14" ht="12">
      <c r="J388" s="29"/>
      <c r="N388" s="29"/>
    </row>
    <row r="389" spans="10:14" ht="12">
      <c r="J389" s="29"/>
      <c r="N389" s="29"/>
    </row>
    <row r="390" spans="10:14" ht="12">
      <c r="J390" s="29"/>
      <c r="N390" s="29"/>
    </row>
    <row r="391" spans="10:14" ht="12">
      <c r="J391" s="29"/>
      <c r="N391" s="29"/>
    </row>
    <row r="392" spans="10:14" ht="12">
      <c r="J392" s="29"/>
      <c r="N392" s="29"/>
    </row>
    <row r="393" spans="10:14" ht="12">
      <c r="J393" s="29"/>
      <c r="N393" s="29"/>
    </row>
    <row r="394" spans="10:14" ht="12">
      <c r="J394" s="29"/>
      <c r="N394" s="29"/>
    </row>
    <row r="395" spans="10:14" ht="12">
      <c r="J395" s="29"/>
      <c r="N395" s="29"/>
    </row>
    <row r="396" spans="10:14" ht="12">
      <c r="J396" s="29"/>
      <c r="N396" s="29"/>
    </row>
    <row r="397" spans="10:14" ht="12">
      <c r="J397" s="29"/>
      <c r="N397" s="29"/>
    </row>
    <row r="398" spans="10:14" ht="12">
      <c r="J398" s="29"/>
      <c r="N398" s="29"/>
    </row>
    <row r="399" spans="10:14" ht="12">
      <c r="J399" s="29"/>
      <c r="N399" s="29"/>
    </row>
    <row r="400" spans="10:14" ht="12">
      <c r="J400" s="29"/>
      <c r="N400" s="29"/>
    </row>
    <row r="401" spans="10:14" ht="12">
      <c r="J401" s="29"/>
      <c r="N401" s="29"/>
    </row>
    <row r="402" spans="10:14" ht="12">
      <c r="J402" s="29"/>
      <c r="N402" s="29"/>
    </row>
    <row r="403" spans="10:14" ht="12">
      <c r="J403" s="29"/>
      <c r="N403" s="29"/>
    </row>
    <row r="404" spans="10:14" ht="12">
      <c r="J404" s="29"/>
      <c r="N404" s="29"/>
    </row>
    <row r="405" spans="10:14" ht="12">
      <c r="J405" s="29"/>
      <c r="N405" s="29"/>
    </row>
    <row r="406" spans="10:14" ht="12">
      <c r="J406" s="29"/>
      <c r="N406" s="29"/>
    </row>
    <row r="407" spans="10:14" ht="12">
      <c r="J407" s="29"/>
      <c r="N407" s="29"/>
    </row>
    <row r="408" spans="10:14" ht="12">
      <c r="J408" s="29"/>
      <c r="N408" s="29"/>
    </row>
    <row r="409" spans="10:14" ht="12">
      <c r="J409" s="29"/>
      <c r="N409" s="29"/>
    </row>
    <row r="410" spans="10:14" ht="12">
      <c r="J410" s="29"/>
      <c r="N410" s="29"/>
    </row>
    <row r="411" spans="10:14" ht="12">
      <c r="J411" s="29"/>
      <c r="N411" s="29"/>
    </row>
    <row r="412" spans="10:14" ht="12">
      <c r="J412" s="29"/>
      <c r="N412" s="29"/>
    </row>
    <row r="413" spans="10:14" ht="12">
      <c r="J413" s="29"/>
      <c r="N413" s="29"/>
    </row>
    <row r="414" spans="10:14" ht="12">
      <c r="J414" s="29"/>
      <c r="N414" s="29"/>
    </row>
    <row r="415" spans="10:14" ht="12">
      <c r="J415" s="29"/>
      <c r="N415" s="29"/>
    </row>
    <row r="416" spans="10:14" ht="12">
      <c r="J416" s="29"/>
      <c r="N416" s="29"/>
    </row>
    <row r="417" spans="10:14" ht="12">
      <c r="J417" s="29"/>
      <c r="N417" s="29"/>
    </row>
    <row r="418" spans="10:14" ht="12">
      <c r="J418" s="29"/>
      <c r="N418" s="29"/>
    </row>
    <row r="419" spans="10:14" ht="12">
      <c r="J419" s="29"/>
      <c r="N419" s="29"/>
    </row>
    <row r="420" spans="10:14" ht="12">
      <c r="J420" s="29"/>
      <c r="N420" s="29"/>
    </row>
    <row r="421" spans="10:14" ht="12">
      <c r="J421" s="29"/>
      <c r="N421" s="29"/>
    </row>
    <row r="422" spans="10:14" ht="12">
      <c r="J422" s="29"/>
      <c r="N422" s="29"/>
    </row>
    <row r="423" spans="10:14" ht="12">
      <c r="J423" s="29"/>
      <c r="N423" s="29"/>
    </row>
    <row r="424" spans="10:14" ht="12">
      <c r="J424" s="29"/>
      <c r="N424" s="29"/>
    </row>
    <row r="425" spans="10:14" ht="12">
      <c r="J425" s="29"/>
      <c r="N425" s="29"/>
    </row>
    <row r="426" spans="10:14" ht="12">
      <c r="J426" s="29"/>
      <c r="N426" s="29"/>
    </row>
    <row r="427" spans="10:14" ht="12">
      <c r="J427" s="29"/>
      <c r="N427" s="29"/>
    </row>
    <row r="428" spans="10:14" ht="12">
      <c r="J428" s="29"/>
      <c r="N428" s="29"/>
    </row>
    <row r="429" spans="10:14" ht="12">
      <c r="J429" s="29"/>
      <c r="N429" s="29"/>
    </row>
    <row r="430" spans="10:14" ht="12">
      <c r="J430" s="29"/>
      <c r="N430" s="29"/>
    </row>
    <row r="431" spans="10:14" ht="12">
      <c r="J431" s="29"/>
      <c r="N431" s="29"/>
    </row>
    <row r="432" spans="10:14" ht="12">
      <c r="J432" s="29"/>
      <c r="N432" s="29"/>
    </row>
    <row r="433" spans="10:14" ht="12">
      <c r="J433" s="29"/>
      <c r="N433" s="29"/>
    </row>
    <row r="434" spans="10:14" ht="12">
      <c r="J434" s="29"/>
      <c r="N434" s="29"/>
    </row>
    <row r="435" spans="10:14" ht="12">
      <c r="J435" s="29"/>
      <c r="N435" s="29"/>
    </row>
    <row r="436" spans="10:14" ht="12">
      <c r="J436" s="29"/>
      <c r="N436" s="29"/>
    </row>
    <row r="437" spans="10:14" ht="12">
      <c r="J437" s="29"/>
      <c r="N437" s="29"/>
    </row>
    <row r="438" spans="10:14" ht="12">
      <c r="J438" s="29"/>
      <c r="N438" s="29"/>
    </row>
    <row r="439" spans="10:14" ht="12">
      <c r="J439" s="29"/>
      <c r="N439" s="29"/>
    </row>
    <row r="440" spans="10:14" ht="12">
      <c r="J440" s="29"/>
      <c r="N440" s="29"/>
    </row>
    <row r="441" spans="10:14" ht="12">
      <c r="J441" s="29"/>
      <c r="N441" s="29"/>
    </row>
    <row r="442" spans="10:14" ht="12">
      <c r="J442" s="29"/>
      <c r="N442" s="29"/>
    </row>
    <row r="443" spans="10:14" ht="12">
      <c r="J443" s="29"/>
      <c r="N443" s="29"/>
    </row>
    <row r="444" spans="10:14" ht="12">
      <c r="J444" s="29"/>
      <c r="N444" s="29"/>
    </row>
    <row r="445" spans="10:14" ht="12">
      <c r="J445" s="29"/>
      <c r="N445" s="29"/>
    </row>
    <row r="446" spans="10:14" ht="12">
      <c r="J446" s="29"/>
      <c r="N446" s="29"/>
    </row>
    <row r="447" spans="10:14" ht="12">
      <c r="J447" s="29"/>
      <c r="N447" s="29"/>
    </row>
    <row r="448" spans="10:14" ht="12">
      <c r="J448" s="29"/>
      <c r="N448" s="29"/>
    </row>
    <row r="449" spans="10:14" ht="12">
      <c r="J449" s="29"/>
      <c r="N449" s="29"/>
    </row>
    <row r="450" spans="10:14" ht="12">
      <c r="J450" s="29"/>
      <c r="N450" s="29"/>
    </row>
    <row r="451" spans="10:14" ht="12">
      <c r="J451" s="29"/>
      <c r="N451" s="29"/>
    </row>
    <row r="452" spans="10:14" ht="12">
      <c r="J452" s="29"/>
      <c r="N452" s="29"/>
    </row>
    <row r="453" spans="10:14" ht="12">
      <c r="J453" s="29"/>
      <c r="N453" s="29"/>
    </row>
    <row r="454" spans="10:14" ht="12">
      <c r="J454" s="29"/>
      <c r="N454" s="29"/>
    </row>
    <row r="455" spans="10:14" ht="12">
      <c r="J455" s="29"/>
      <c r="N455" s="29"/>
    </row>
    <row r="456" spans="10:14" ht="12">
      <c r="J456" s="29"/>
      <c r="N456" s="29"/>
    </row>
    <row r="457" spans="10:14" ht="12">
      <c r="J457" s="29"/>
      <c r="N457" s="29"/>
    </row>
    <row r="458" spans="10:14" ht="12">
      <c r="J458" s="29"/>
      <c r="N458" s="29"/>
    </row>
    <row r="459" spans="10:14" ht="12">
      <c r="J459" s="29"/>
      <c r="N459" s="29"/>
    </row>
    <row r="460" spans="10:14" ht="12">
      <c r="J460" s="29"/>
      <c r="N460" s="29"/>
    </row>
    <row r="461" spans="10:14" ht="12">
      <c r="J461" s="29"/>
      <c r="N461" s="29"/>
    </row>
    <row r="462" spans="10:14" ht="12">
      <c r="J462" s="29"/>
      <c r="N462" s="29"/>
    </row>
    <row r="463" spans="10:14" ht="12">
      <c r="J463" s="29"/>
      <c r="N463" s="29"/>
    </row>
    <row r="464" spans="10:14" ht="12">
      <c r="J464" s="29"/>
      <c r="N464" s="29"/>
    </row>
    <row r="465" spans="10:14" ht="12">
      <c r="J465" s="29"/>
      <c r="N465" s="29"/>
    </row>
    <row r="466" spans="10:14" ht="12">
      <c r="J466" s="29"/>
      <c r="N466" s="29"/>
    </row>
    <row r="467" spans="10:14" ht="12">
      <c r="J467" s="29"/>
      <c r="N467" s="29"/>
    </row>
    <row r="468" spans="10:14" ht="12">
      <c r="J468" s="29"/>
      <c r="N468" s="29"/>
    </row>
    <row r="469" spans="10:14" ht="12">
      <c r="J469" s="29"/>
      <c r="N469" s="29"/>
    </row>
    <row r="470" spans="10:14" ht="12">
      <c r="J470" s="29"/>
      <c r="N470" s="29"/>
    </row>
    <row r="471" spans="10:14" ht="12">
      <c r="J471" s="29"/>
      <c r="N471" s="29"/>
    </row>
    <row r="472" spans="10:14" ht="12">
      <c r="J472" s="29"/>
      <c r="N472" s="29"/>
    </row>
    <row r="473" spans="10:14" ht="12">
      <c r="J473" s="29"/>
      <c r="N473" s="29"/>
    </row>
    <row r="474" spans="10:14" ht="12">
      <c r="J474" s="29"/>
      <c r="N474" s="29"/>
    </row>
    <row r="475" spans="10:14" ht="12">
      <c r="J475" s="29"/>
      <c r="N475" s="29"/>
    </row>
    <row r="476" spans="10:14" ht="12">
      <c r="J476" s="29"/>
      <c r="N476" s="29"/>
    </row>
    <row r="477" spans="10:14" ht="12">
      <c r="J477" s="29"/>
      <c r="N477" s="29"/>
    </row>
    <row r="478" spans="10:14" ht="12">
      <c r="J478" s="29"/>
      <c r="N478" s="29"/>
    </row>
    <row r="479" spans="10:14" ht="12">
      <c r="J479" s="29"/>
      <c r="N479" s="29"/>
    </row>
    <row r="480" spans="10:14" ht="12">
      <c r="J480" s="29"/>
      <c r="N480" s="29"/>
    </row>
    <row r="481" spans="10:14" ht="12">
      <c r="J481" s="29"/>
      <c r="N481" s="29"/>
    </row>
    <row r="482" spans="10:14" ht="12">
      <c r="J482" s="29"/>
      <c r="N482" s="29"/>
    </row>
    <row r="483" spans="10:14" ht="12">
      <c r="J483" s="29"/>
      <c r="N483" s="29"/>
    </row>
    <row r="484" spans="10:14" ht="12">
      <c r="J484" s="29"/>
      <c r="N484" s="29"/>
    </row>
    <row r="485" spans="10:14" ht="12">
      <c r="J485" s="29"/>
      <c r="N485" s="29"/>
    </row>
    <row r="486" spans="10:14" ht="12">
      <c r="J486" s="29"/>
      <c r="N486" s="29"/>
    </row>
    <row r="487" spans="10:14" ht="12">
      <c r="J487" s="29"/>
      <c r="N487" s="29"/>
    </row>
    <row r="488" spans="10:14" ht="12">
      <c r="J488" s="29"/>
      <c r="N488" s="29"/>
    </row>
    <row r="489" spans="10:14" ht="12">
      <c r="J489" s="29"/>
      <c r="N489" s="29"/>
    </row>
    <row r="490" spans="10:14" ht="12">
      <c r="J490" s="29"/>
      <c r="N490" s="29"/>
    </row>
    <row r="491" spans="10:14" ht="12">
      <c r="J491" s="29"/>
      <c r="N491" s="29"/>
    </row>
    <row r="492" spans="10:14" ht="12">
      <c r="J492" s="29"/>
      <c r="N492" s="29"/>
    </row>
    <row r="493" spans="10:14" ht="12">
      <c r="J493" s="29"/>
      <c r="N493" s="29"/>
    </row>
    <row r="494" spans="10:14" ht="12">
      <c r="J494" s="29"/>
      <c r="N494" s="29"/>
    </row>
    <row r="495" spans="10:14" ht="12">
      <c r="J495" s="29"/>
      <c r="N495" s="29"/>
    </row>
    <row r="496" spans="10:14" ht="12">
      <c r="J496" s="29"/>
      <c r="N496" s="29"/>
    </row>
    <row r="497" spans="10:14" ht="12">
      <c r="J497" s="29"/>
      <c r="N497" s="29"/>
    </row>
    <row r="498" spans="10:14" ht="12">
      <c r="J498" s="29"/>
      <c r="N498" s="29"/>
    </row>
    <row r="499" spans="10:14" ht="12">
      <c r="J499" s="29"/>
      <c r="N499" s="29"/>
    </row>
    <row r="500" spans="10:14" ht="12">
      <c r="J500" s="29"/>
      <c r="N500" s="29"/>
    </row>
    <row r="501" spans="10:14" ht="12">
      <c r="J501" s="29"/>
      <c r="N501" s="29"/>
    </row>
    <row r="502" spans="10:14" ht="12">
      <c r="J502" s="29"/>
      <c r="N502" s="29"/>
    </row>
    <row r="503" spans="10:14" ht="12">
      <c r="J503" s="29"/>
      <c r="N503" s="29"/>
    </row>
    <row r="504" spans="10:14" ht="12">
      <c r="J504" s="29"/>
      <c r="N504" s="29"/>
    </row>
    <row r="505" spans="10:14" ht="12">
      <c r="J505" s="29"/>
      <c r="N505" s="29"/>
    </row>
    <row r="506" spans="10:14" ht="12">
      <c r="J506" s="29"/>
      <c r="N506" s="29"/>
    </row>
    <row r="507" spans="10:14" ht="12">
      <c r="J507" s="29"/>
      <c r="N507" s="29"/>
    </row>
    <row r="508" spans="10:14" ht="12">
      <c r="J508" s="29"/>
      <c r="N508" s="29"/>
    </row>
    <row r="509" spans="10:14" ht="12">
      <c r="J509" s="29"/>
      <c r="N509" s="29"/>
    </row>
    <row r="510" spans="10:14" ht="12">
      <c r="J510" s="29"/>
      <c r="N510" s="29"/>
    </row>
    <row r="511" spans="10:14" ht="12">
      <c r="J511" s="29"/>
      <c r="N511" s="29"/>
    </row>
    <row r="512" spans="10:14" ht="12">
      <c r="J512" s="29"/>
      <c r="N512" s="29"/>
    </row>
    <row r="513" spans="10:14" ht="12">
      <c r="J513" s="29"/>
      <c r="N513" s="29"/>
    </row>
    <row r="514" spans="10:14" ht="12">
      <c r="J514" s="29"/>
      <c r="N514" s="29"/>
    </row>
    <row r="515" spans="10:14" ht="12">
      <c r="J515" s="29"/>
      <c r="N515" s="29"/>
    </row>
    <row r="516" spans="10:14" ht="12">
      <c r="J516" s="29"/>
      <c r="N516" s="29"/>
    </row>
    <row r="517" spans="10:14" ht="12">
      <c r="J517" s="29"/>
      <c r="N517" s="29"/>
    </row>
    <row r="518" spans="10:14" ht="12">
      <c r="J518" s="29"/>
      <c r="N518" s="29"/>
    </row>
    <row r="519" spans="10:14" ht="12">
      <c r="J519" s="29"/>
      <c r="N519" s="29"/>
    </row>
    <row r="520" spans="10:14" ht="12">
      <c r="J520" s="29"/>
      <c r="N520" s="29"/>
    </row>
    <row r="521" spans="10:14" ht="12">
      <c r="J521" s="29"/>
      <c r="N521" s="29"/>
    </row>
    <row r="522" spans="10:14" ht="12">
      <c r="J522" s="29"/>
      <c r="N522" s="29"/>
    </row>
    <row r="523" spans="10:14" ht="12">
      <c r="J523" s="29"/>
      <c r="N523" s="29"/>
    </row>
    <row r="524" spans="10:14" ht="12">
      <c r="J524" s="29"/>
      <c r="N524" s="29"/>
    </row>
    <row r="525" spans="10:14" ht="12">
      <c r="J525" s="29"/>
      <c r="N525" s="29"/>
    </row>
    <row r="526" spans="10:14" ht="12">
      <c r="J526" s="29"/>
      <c r="N526" s="29"/>
    </row>
    <row r="527" spans="10:14" ht="12">
      <c r="J527" s="29"/>
      <c r="N527" s="29"/>
    </row>
    <row r="528" spans="10:14" ht="12">
      <c r="J528" s="29"/>
      <c r="N528" s="29"/>
    </row>
    <row r="529" spans="10:14" ht="12">
      <c r="J529" s="29"/>
      <c r="N529" s="29"/>
    </row>
    <row r="530" spans="10:14" ht="12">
      <c r="J530" s="29"/>
      <c r="N530" s="29"/>
    </row>
    <row r="531" spans="10:14" ht="12">
      <c r="J531" s="29"/>
      <c r="N531" s="29"/>
    </row>
    <row r="532" spans="10:14" ht="12">
      <c r="J532" s="29"/>
      <c r="N532" s="29"/>
    </row>
    <row r="533" spans="10:14" ht="12">
      <c r="J533" s="29"/>
      <c r="N533" s="29"/>
    </row>
    <row r="534" spans="10:14" ht="12">
      <c r="J534" s="29"/>
      <c r="N534" s="29"/>
    </row>
    <row r="535" spans="10:14" ht="12">
      <c r="J535" s="29"/>
      <c r="N535" s="29"/>
    </row>
    <row r="536" spans="10:14" ht="12">
      <c r="J536" s="29"/>
      <c r="N536" s="29"/>
    </row>
    <row r="537" spans="10:14" ht="12">
      <c r="J537" s="29"/>
      <c r="N537" s="29"/>
    </row>
    <row r="538" spans="10:14" ht="12">
      <c r="J538" s="29"/>
      <c r="N538" s="29"/>
    </row>
    <row r="539" spans="10:14" ht="12">
      <c r="J539" s="29"/>
      <c r="N539" s="29"/>
    </row>
    <row r="540" spans="10:14" ht="12">
      <c r="J540" s="29"/>
      <c r="N540" s="29"/>
    </row>
    <row r="541" spans="10:14" ht="12">
      <c r="J541" s="29"/>
      <c r="N541" s="29"/>
    </row>
    <row r="542" spans="10:14" ht="12">
      <c r="J542" s="29"/>
      <c r="N542" s="29"/>
    </row>
    <row r="543" spans="10:14" ht="12">
      <c r="J543" s="29"/>
      <c r="N543" s="29"/>
    </row>
    <row r="544" spans="10:14" ht="12">
      <c r="J544" s="29"/>
      <c r="N544" s="29"/>
    </row>
    <row r="545" spans="10:14" ht="12">
      <c r="J545" s="29"/>
      <c r="N545" s="29"/>
    </row>
    <row r="546" spans="10:14" ht="12">
      <c r="J546" s="29"/>
      <c r="N546" s="29"/>
    </row>
    <row r="547" spans="10:14" ht="12">
      <c r="J547" s="29"/>
      <c r="N547" s="29"/>
    </row>
    <row r="548" spans="10:14" ht="12">
      <c r="J548" s="29"/>
      <c r="N548" s="29"/>
    </row>
    <row r="549" spans="10:14" ht="12">
      <c r="J549" s="29"/>
      <c r="N549" s="29"/>
    </row>
    <row r="550" spans="10:14" ht="12">
      <c r="J550" s="29"/>
      <c r="N550" s="29"/>
    </row>
    <row r="551" spans="10:14" ht="12">
      <c r="J551" s="29"/>
      <c r="N551" s="29"/>
    </row>
    <row r="552" spans="10:14" ht="12">
      <c r="J552" s="29"/>
      <c r="N552" s="29"/>
    </row>
    <row r="553" spans="10:14" ht="12">
      <c r="J553" s="29"/>
      <c r="N553" s="29"/>
    </row>
    <row r="554" spans="10:14" ht="12">
      <c r="J554" s="29"/>
      <c r="N554" s="29"/>
    </row>
    <row r="555" spans="10:14" ht="12">
      <c r="J555" s="29"/>
      <c r="N555" s="29"/>
    </row>
    <row r="556" spans="10:14" ht="12">
      <c r="J556" s="29"/>
      <c r="N556" s="29"/>
    </row>
    <row r="557" spans="10:14" ht="12">
      <c r="J557" s="29"/>
      <c r="N557" s="29"/>
    </row>
    <row r="558" spans="10:14" ht="12">
      <c r="J558" s="29"/>
      <c r="N558" s="29"/>
    </row>
    <row r="559" spans="10:14" ht="12">
      <c r="J559" s="29"/>
      <c r="N559" s="29"/>
    </row>
    <row r="560" spans="10:14" ht="12">
      <c r="J560" s="29"/>
      <c r="N560" s="29"/>
    </row>
    <row r="561" spans="10:14" ht="12">
      <c r="J561" s="29"/>
      <c r="N561" s="29"/>
    </row>
    <row r="562" spans="10:14" ht="12">
      <c r="J562" s="29"/>
      <c r="N562" s="29"/>
    </row>
    <row r="563" spans="10:14" ht="12">
      <c r="J563" s="29"/>
      <c r="N563" s="29"/>
    </row>
    <row r="564" spans="10:14" ht="12">
      <c r="J564" s="29"/>
      <c r="N564" s="29"/>
    </row>
    <row r="565" spans="10:14" ht="12">
      <c r="J565" s="29"/>
      <c r="N565" s="29"/>
    </row>
    <row r="566" spans="10:14" ht="12">
      <c r="J566" s="29"/>
      <c r="N566" s="29"/>
    </row>
    <row r="567" spans="10:14" ht="12">
      <c r="J567" s="29"/>
      <c r="N567" s="29"/>
    </row>
    <row r="568" spans="10:14" ht="12">
      <c r="J568" s="29"/>
      <c r="N568" s="29"/>
    </row>
    <row r="569" spans="10:14" ht="12">
      <c r="J569" s="29"/>
      <c r="N569" s="29"/>
    </row>
    <row r="570" spans="10:14" ht="12">
      <c r="J570" s="29"/>
      <c r="N570" s="29"/>
    </row>
    <row r="571" spans="10:14" ht="12">
      <c r="J571" s="29"/>
      <c r="N571" s="29"/>
    </row>
    <row r="572" spans="10:14" ht="12">
      <c r="J572" s="29"/>
      <c r="N572" s="29"/>
    </row>
    <row r="573" spans="10:14" ht="12">
      <c r="J573" s="29"/>
      <c r="N573" s="29"/>
    </row>
    <row r="574" spans="10:14" ht="12">
      <c r="J574" s="29"/>
      <c r="N574" s="29"/>
    </row>
    <row r="575" spans="10:14" ht="12">
      <c r="J575" s="29"/>
      <c r="N575" s="29"/>
    </row>
    <row r="576" spans="10:14" ht="12">
      <c r="J576" s="29"/>
      <c r="N576" s="29"/>
    </row>
    <row r="577" spans="10:14" ht="12">
      <c r="J577" s="29"/>
      <c r="N577" s="29"/>
    </row>
    <row r="578" spans="10:14" ht="12">
      <c r="J578" s="29"/>
      <c r="N578" s="29"/>
    </row>
    <row r="579" spans="10:14" ht="12">
      <c r="J579" s="29"/>
      <c r="N579" s="29"/>
    </row>
    <row r="580" spans="10:14" ht="12">
      <c r="J580" s="29"/>
      <c r="N580" s="29"/>
    </row>
    <row r="581" spans="10:14" ht="12">
      <c r="J581" s="29"/>
      <c r="N581" s="29"/>
    </row>
    <row r="582" spans="10:14" ht="12">
      <c r="J582" s="29"/>
      <c r="N582" s="29"/>
    </row>
    <row r="583" spans="10:14" ht="12">
      <c r="J583" s="29"/>
      <c r="N583" s="29"/>
    </row>
    <row r="584" spans="10:14" ht="12">
      <c r="J584" s="29"/>
      <c r="N584" s="29"/>
    </row>
    <row r="585" spans="10:14" ht="12">
      <c r="J585" s="29"/>
      <c r="N585" s="29"/>
    </row>
    <row r="586" spans="10:14" ht="12">
      <c r="J586" s="29"/>
      <c r="N586" s="29"/>
    </row>
    <row r="587" spans="10:14" ht="12">
      <c r="J587" s="29"/>
      <c r="N587" s="29"/>
    </row>
    <row r="588" spans="10:14" ht="12">
      <c r="J588" s="29"/>
      <c r="N588" s="29"/>
    </row>
    <row r="589" spans="10:14" ht="12">
      <c r="J589" s="29"/>
      <c r="N589" s="29"/>
    </row>
    <row r="590" spans="10:14" ht="12">
      <c r="J590" s="29"/>
      <c r="N590" s="29"/>
    </row>
    <row r="591" spans="10:14" ht="12">
      <c r="J591" s="29"/>
      <c r="N591" s="29"/>
    </row>
    <row r="592" spans="10:14" ht="12">
      <c r="J592" s="29"/>
      <c r="N592" s="29"/>
    </row>
    <row r="593" spans="10:14" ht="12">
      <c r="J593" s="29"/>
      <c r="N593" s="29"/>
    </row>
    <row r="594" spans="10:14" ht="12">
      <c r="J594" s="29"/>
      <c r="N594" s="29"/>
    </row>
    <row r="595" spans="10:14" ht="12">
      <c r="J595" s="29"/>
      <c r="N595" s="29"/>
    </row>
    <row r="596" spans="10:14" ht="12">
      <c r="J596" s="29"/>
      <c r="N596" s="29"/>
    </row>
    <row r="597" spans="10:14" ht="12">
      <c r="J597" s="29"/>
      <c r="N597" s="29"/>
    </row>
    <row r="598" spans="10:14" ht="12">
      <c r="J598" s="29"/>
      <c r="N598" s="29"/>
    </row>
    <row r="599" spans="10:14" ht="12">
      <c r="J599" s="29"/>
      <c r="N599" s="29"/>
    </row>
    <row r="600" spans="10:14" ht="12">
      <c r="J600" s="29"/>
      <c r="N600" s="29"/>
    </row>
    <row r="601" spans="10:14" ht="12">
      <c r="J601" s="29"/>
      <c r="N601" s="29"/>
    </row>
    <row r="602" spans="10:14" ht="12">
      <c r="J602" s="29"/>
      <c r="N602" s="29"/>
    </row>
    <row r="603" spans="10:14" ht="12">
      <c r="J603" s="29"/>
      <c r="N603" s="29"/>
    </row>
    <row r="604" spans="10:14" ht="12">
      <c r="J604" s="29"/>
      <c r="N604" s="29"/>
    </row>
    <row r="605" spans="10:14" ht="12">
      <c r="J605" s="29"/>
      <c r="N605" s="29"/>
    </row>
    <row r="606" spans="10:14" ht="12">
      <c r="J606" s="29"/>
      <c r="N606" s="29"/>
    </row>
    <row r="607" spans="10:14" ht="12">
      <c r="J607" s="29"/>
      <c r="N607" s="29"/>
    </row>
    <row r="608" spans="10:14" ht="12">
      <c r="J608" s="29"/>
      <c r="N608" s="29"/>
    </row>
    <row r="609" spans="10:14" ht="12">
      <c r="J609" s="29"/>
      <c r="N609" s="29"/>
    </row>
    <row r="610" spans="10:14" ht="12">
      <c r="J610" s="29"/>
      <c r="N610" s="29"/>
    </row>
    <row r="611" spans="10:14" ht="12">
      <c r="J611" s="29"/>
      <c r="N611" s="29"/>
    </row>
    <row r="612" spans="10:14" ht="12">
      <c r="J612" s="29"/>
      <c r="N612" s="29"/>
    </row>
    <row r="613" spans="10:14" ht="12">
      <c r="J613" s="29"/>
      <c r="N613" s="29"/>
    </row>
    <row r="614" spans="10:14" ht="12">
      <c r="J614" s="29"/>
      <c r="N614" s="29"/>
    </row>
    <row r="615" spans="10:14" ht="12">
      <c r="J615" s="29"/>
      <c r="N615" s="29"/>
    </row>
    <row r="616" spans="10:14" ht="12">
      <c r="J616" s="29"/>
      <c r="N616" s="29"/>
    </row>
    <row r="617" spans="10:14" ht="12">
      <c r="J617" s="29"/>
      <c r="N617" s="29"/>
    </row>
    <row r="618" spans="10:14" ht="12">
      <c r="J618" s="29"/>
      <c r="N618" s="29"/>
    </row>
    <row r="619" spans="10:14" ht="12">
      <c r="J619" s="29"/>
      <c r="N619" s="29"/>
    </row>
    <row r="620" spans="10:14" ht="12">
      <c r="J620" s="29"/>
      <c r="N620" s="29"/>
    </row>
    <row r="621" spans="10:14" ht="12">
      <c r="J621" s="29"/>
      <c r="N621" s="29"/>
    </row>
    <row r="622" spans="10:14" ht="12">
      <c r="J622" s="29"/>
      <c r="N622" s="29"/>
    </row>
    <row r="623" spans="10:14" ht="12">
      <c r="J623" s="29"/>
      <c r="N623" s="29"/>
    </row>
    <row r="624" spans="10:14" ht="12">
      <c r="J624" s="29"/>
      <c r="N624" s="29"/>
    </row>
    <row r="625" spans="10:14" ht="12">
      <c r="J625" s="29"/>
      <c r="N625" s="29"/>
    </row>
    <row r="626" spans="10:14" ht="12">
      <c r="J626" s="29"/>
      <c r="N626" s="29"/>
    </row>
    <row r="627" spans="10:14" ht="12">
      <c r="J627" s="29"/>
      <c r="N627" s="29"/>
    </row>
    <row r="628" spans="10:14" ht="12">
      <c r="J628" s="29"/>
      <c r="N628" s="29"/>
    </row>
    <row r="629" spans="10:14" ht="12">
      <c r="J629" s="29"/>
      <c r="N629" s="29"/>
    </row>
    <row r="630" spans="10:14" ht="12">
      <c r="J630" s="29"/>
      <c r="N630" s="29"/>
    </row>
    <row r="631" spans="10:14" ht="12">
      <c r="J631" s="29"/>
      <c r="N631" s="29"/>
    </row>
    <row r="632" spans="10:14" ht="12">
      <c r="J632" s="29"/>
      <c r="N632" s="29"/>
    </row>
    <row r="633" spans="10:14" ht="12">
      <c r="J633" s="29"/>
      <c r="N633" s="29"/>
    </row>
    <row r="634" spans="10:14" ht="12">
      <c r="J634" s="29"/>
      <c r="N634" s="29"/>
    </row>
    <row r="635" spans="10:14" ht="12">
      <c r="J635" s="29"/>
      <c r="N635" s="29"/>
    </row>
    <row r="636" spans="10:14" ht="12">
      <c r="J636" s="29"/>
      <c r="N636" s="29"/>
    </row>
    <row r="637" spans="10:14" ht="12">
      <c r="J637" s="29"/>
      <c r="N637" s="29"/>
    </row>
    <row r="638" spans="10:14" ht="12">
      <c r="J638" s="29"/>
      <c r="N638" s="29"/>
    </row>
    <row r="639" spans="10:14" ht="12">
      <c r="J639" s="29"/>
      <c r="N639" s="29"/>
    </row>
    <row r="640" spans="10:14" ht="12">
      <c r="J640" s="29"/>
      <c r="N640" s="29"/>
    </row>
    <row r="641" spans="10:14" ht="12">
      <c r="J641" s="29"/>
      <c r="N641" s="29"/>
    </row>
    <row r="642" spans="10:14" ht="12">
      <c r="J642" s="29"/>
      <c r="N642" s="29"/>
    </row>
    <row r="643" spans="10:14" ht="12">
      <c r="J643" s="29"/>
      <c r="N643" s="29"/>
    </row>
    <row r="644" spans="10:14" ht="12">
      <c r="J644" s="29"/>
      <c r="N644" s="29"/>
    </row>
    <row r="645" spans="10:14" ht="12">
      <c r="J645" s="29"/>
      <c r="N645" s="29"/>
    </row>
    <row r="646" spans="10:14" ht="12">
      <c r="J646" s="29"/>
      <c r="N646" s="29"/>
    </row>
    <row r="647" spans="10:14" ht="12">
      <c r="J647" s="29"/>
      <c r="N647" s="29"/>
    </row>
    <row r="648" spans="10:14" ht="12">
      <c r="J648" s="29"/>
      <c r="N648" s="29"/>
    </row>
    <row r="649" spans="10:14" ht="12">
      <c r="J649" s="29"/>
      <c r="N649" s="29"/>
    </row>
    <row r="650" spans="10:14" ht="12">
      <c r="J650" s="29"/>
      <c r="N650" s="29"/>
    </row>
    <row r="651" spans="10:14" ht="12">
      <c r="J651" s="29"/>
      <c r="N651" s="29"/>
    </row>
    <row r="652" spans="10:14" ht="12">
      <c r="J652" s="29"/>
      <c r="N652" s="29"/>
    </row>
    <row r="653" spans="10:14" ht="12">
      <c r="J653" s="29"/>
      <c r="N653" s="29"/>
    </row>
    <row r="654" spans="10:14" ht="12">
      <c r="J654" s="29"/>
      <c r="N654" s="29"/>
    </row>
    <row r="655" spans="10:14" ht="12">
      <c r="J655" s="29"/>
      <c r="N655" s="29"/>
    </row>
    <row r="656" spans="10:14" ht="12">
      <c r="J656" s="29"/>
      <c r="N656" s="29"/>
    </row>
    <row r="657" spans="10:14" ht="12">
      <c r="J657" s="29"/>
      <c r="N657" s="29"/>
    </row>
    <row r="658" spans="10:14" ht="12">
      <c r="J658" s="29"/>
      <c r="N658" s="29"/>
    </row>
    <row r="659" spans="10:14" ht="12">
      <c r="J659" s="29"/>
      <c r="N659" s="29"/>
    </row>
    <row r="660" spans="10:14" ht="12">
      <c r="J660" s="29"/>
      <c r="N660" s="29"/>
    </row>
    <row r="661" spans="10:14" ht="12">
      <c r="J661" s="29"/>
      <c r="N661" s="29"/>
    </row>
    <row r="662" spans="10:14" ht="12">
      <c r="J662" s="29"/>
      <c r="N662" s="29"/>
    </row>
    <row r="663" spans="10:14" ht="12">
      <c r="J663" s="29"/>
      <c r="N663" s="29"/>
    </row>
    <row r="664" spans="10:14" ht="12">
      <c r="J664" s="29"/>
      <c r="N664" s="29"/>
    </row>
    <row r="665" spans="10:14" ht="12">
      <c r="J665" s="29"/>
      <c r="N665" s="29"/>
    </row>
    <row r="666" spans="10:14" ht="12">
      <c r="J666" s="29"/>
      <c r="N666" s="29"/>
    </row>
    <row r="667" spans="10:14" ht="12">
      <c r="J667" s="29"/>
      <c r="N667" s="29"/>
    </row>
    <row r="668" spans="10:14" ht="12">
      <c r="J668" s="29"/>
      <c r="N668" s="29"/>
    </row>
    <row r="669" spans="10:14" ht="12">
      <c r="J669" s="29"/>
      <c r="N669" s="29"/>
    </row>
    <row r="670" spans="10:14" ht="12">
      <c r="J670" s="29"/>
      <c r="N670" s="29"/>
    </row>
    <row r="671" spans="10:14" ht="12">
      <c r="J671" s="29"/>
      <c r="N671" s="29"/>
    </row>
    <row r="672" spans="10:14" ht="12">
      <c r="J672" s="29"/>
      <c r="N672" s="29"/>
    </row>
    <row r="673" spans="10:14" ht="12">
      <c r="J673" s="29"/>
      <c r="N673" s="29"/>
    </row>
    <row r="674" spans="10:14" ht="12">
      <c r="J674" s="29"/>
      <c r="N674" s="29"/>
    </row>
    <row r="675" spans="10:14" ht="12">
      <c r="J675" s="29"/>
      <c r="N675" s="29"/>
    </row>
    <row r="676" spans="10:14" ht="12">
      <c r="J676" s="29"/>
      <c r="N676" s="29"/>
    </row>
    <row r="677" spans="10:14" ht="12">
      <c r="J677" s="29"/>
      <c r="N677" s="29"/>
    </row>
    <row r="678" spans="10:14" ht="12">
      <c r="J678" s="29"/>
      <c r="N678" s="29"/>
    </row>
    <row r="679" spans="10:14" ht="12">
      <c r="J679" s="29"/>
      <c r="N679" s="29"/>
    </row>
    <row r="680" spans="10:14" ht="12">
      <c r="J680" s="29"/>
      <c r="N680" s="29"/>
    </row>
    <row r="681" spans="10:14" ht="12">
      <c r="J681" s="29"/>
      <c r="N681" s="29"/>
    </row>
    <row r="682" spans="10:14" ht="12">
      <c r="J682" s="29"/>
      <c r="N682" s="29"/>
    </row>
    <row r="683" spans="10:14" ht="12">
      <c r="J683" s="29"/>
      <c r="N683" s="29"/>
    </row>
    <row r="684" spans="10:14" ht="12">
      <c r="J684" s="29"/>
      <c r="N684" s="29"/>
    </row>
    <row r="685" spans="10:14" ht="12">
      <c r="J685" s="29"/>
      <c r="N685" s="29"/>
    </row>
    <row r="686" spans="10:14" ht="12">
      <c r="J686" s="29"/>
      <c r="N686" s="29"/>
    </row>
    <row r="687" spans="10:14" ht="12">
      <c r="J687" s="29"/>
      <c r="N687" s="29"/>
    </row>
    <row r="688" spans="10:14" ht="12">
      <c r="J688" s="29"/>
      <c r="N688" s="29"/>
    </row>
    <row r="689" spans="10:14" ht="12">
      <c r="J689" s="29"/>
      <c r="N689" s="29"/>
    </row>
    <row r="690" spans="10:14" ht="12">
      <c r="J690" s="29"/>
      <c r="N690" s="29"/>
    </row>
    <row r="691" spans="10:14" ht="12">
      <c r="J691" s="29"/>
      <c r="N691" s="29"/>
    </row>
    <row r="692" spans="10:14" ht="12">
      <c r="J692" s="29"/>
      <c r="N692" s="29"/>
    </row>
    <row r="693" spans="10:14" ht="12">
      <c r="J693" s="29"/>
      <c r="N693" s="29"/>
    </row>
    <row r="694" spans="10:14" ht="12">
      <c r="J694" s="29"/>
      <c r="N694" s="29"/>
    </row>
    <row r="695" spans="10:14" ht="12">
      <c r="J695" s="29"/>
      <c r="N695" s="29"/>
    </row>
    <row r="696" spans="10:14" ht="12">
      <c r="J696" s="29"/>
      <c r="N696" s="29"/>
    </row>
    <row r="697" spans="10:14" ht="12">
      <c r="J697" s="29"/>
      <c r="N697" s="29"/>
    </row>
    <row r="698" spans="10:14" ht="12">
      <c r="J698" s="29"/>
      <c r="N698" s="29"/>
    </row>
    <row r="699" spans="10:14" ht="12">
      <c r="J699" s="29"/>
      <c r="N699" s="29"/>
    </row>
    <row r="700" spans="10:14" ht="12">
      <c r="J700" s="29"/>
      <c r="N700" s="29"/>
    </row>
    <row r="701" spans="10:14" ht="12">
      <c r="J701" s="29"/>
      <c r="N701" s="29"/>
    </row>
    <row r="702" spans="10:14" ht="12">
      <c r="J702" s="29"/>
      <c r="N702" s="29"/>
    </row>
    <row r="703" spans="10:14" ht="12">
      <c r="J703" s="29"/>
      <c r="N703" s="29"/>
    </row>
    <row r="704" spans="10:14" ht="12">
      <c r="J704" s="29"/>
      <c r="N704" s="29"/>
    </row>
    <row r="705" spans="10:14" ht="12">
      <c r="J705" s="29"/>
      <c r="N705" s="29"/>
    </row>
    <row r="706" spans="10:14" ht="12">
      <c r="J706" s="29"/>
      <c r="N706" s="29"/>
    </row>
    <row r="707" spans="10:14" ht="12">
      <c r="J707" s="29"/>
      <c r="N707" s="29"/>
    </row>
    <row r="708" spans="10:14" ht="12">
      <c r="J708" s="29"/>
      <c r="N708" s="29"/>
    </row>
    <row r="709" spans="10:14" ht="12">
      <c r="J709" s="29"/>
      <c r="N709" s="29"/>
    </row>
    <row r="710" spans="10:14" ht="12">
      <c r="J710" s="29"/>
      <c r="N710" s="29"/>
    </row>
    <row r="711" spans="10:14" ht="12">
      <c r="J711" s="29"/>
      <c r="N711" s="29"/>
    </row>
    <row r="712" spans="10:14" ht="12">
      <c r="J712" s="29"/>
      <c r="N712" s="29"/>
    </row>
    <row r="713" spans="10:14" ht="12">
      <c r="J713" s="29"/>
      <c r="N713" s="29"/>
    </row>
    <row r="714" spans="10:14" ht="12">
      <c r="J714" s="29"/>
      <c r="N714" s="29"/>
    </row>
    <row r="715" spans="10:14" ht="12">
      <c r="J715" s="29"/>
      <c r="N715" s="29"/>
    </row>
    <row r="716" spans="10:14" ht="12">
      <c r="J716" s="29"/>
      <c r="N716" s="29"/>
    </row>
    <row r="717" spans="10:14" ht="12">
      <c r="J717" s="29"/>
      <c r="N717" s="29"/>
    </row>
    <row r="718" spans="10:14" ht="12">
      <c r="J718" s="29"/>
      <c r="N718" s="29"/>
    </row>
    <row r="719" spans="10:14" ht="12">
      <c r="J719" s="29"/>
      <c r="N719" s="29"/>
    </row>
    <row r="720" spans="10:14" ht="12">
      <c r="J720" s="29"/>
      <c r="N720" s="29"/>
    </row>
    <row r="721" spans="10:14" ht="12">
      <c r="J721" s="29"/>
      <c r="N721" s="29"/>
    </row>
    <row r="722" spans="10:14" ht="12">
      <c r="J722" s="29"/>
      <c r="N722" s="29"/>
    </row>
    <row r="723" spans="10:14" ht="12">
      <c r="J723" s="29"/>
      <c r="N723" s="29"/>
    </row>
    <row r="724" spans="10:14" ht="12">
      <c r="J724" s="29"/>
      <c r="N724" s="29"/>
    </row>
    <row r="725" spans="10:14" ht="12">
      <c r="J725" s="29"/>
      <c r="N725" s="29"/>
    </row>
    <row r="726" spans="10:14" ht="12">
      <c r="J726" s="29"/>
      <c r="N726" s="29"/>
    </row>
    <row r="727" spans="10:14" ht="12">
      <c r="J727" s="29"/>
      <c r="N727" s="29"/>
    </row>
    <row r="728" spans="10:14" ht="12">
      <c r="J728" s="29"/>
      <c r="N728" s="29"/>
    </row>
    <row r="729" spans="10:14" ht="12">
      <c r="J729" s="29"/>
      <c r="N729" s="29"/>
    </row>
    <row r="730" spans="10:14" ht="12">
      <c r="J730" s="29"/>
      <c r="N730" s="29"/>
    </row>
    <row r="731" spans="10:14" ht="12">
      <c r="J731" s="29"/>
      <c r="N731" s="29"/>
    </row>
    <row r="732" spans="10:14" ht="12">
      <c r="J732" s="29"/>
      <c r="N732" s="29"/>
    </row>
    <row r="733" spans="10:14" ht="12">
      <c r="J733" s="29"/>
      <c r="N733" s="29"/>
    </row>
    <row r="734" spans="10:14" ht="12">
      <c r="J734" s="29"/>
      <c r="N734" s="29"/>
    </row>
    <row r="735" spans="10:14" ht="12">
      <c r="J735" s="29"/>
      <c r="N735" s="29"/>
    </row>
    <row r="736" spans="10:14" ht="12">
      <c r="J736" s="29"/>
      <c r="N736" s="29"/>
    </row>
    <row r="737" spans="10:14" ht="12">
      <c r="J737" s="29"/>
      <c r="N737" s="29"/>
    </row>
    <row r="738" spans="10:14" ht="12">
      <c r="J738" s="29"/>
      <c r="N738" s="29"/>
    </row>
    <row r="739" spans="10:14" ht="12">
      <c r="J739" s="29"/>
      <c r="N739" s="29"/>
    </row>
    <row r="740" spans="10:14" ht="12">
      <c r="J740" s="29"/>
      <c r="N740" s="29"/>
    </row>
    <row r="741" spans="10:14" ht="12">
      <c r="J741" s="29"/>
      <c r="N741" s="29"/>
    </row>
    <row r="742" spans="10:14" ht="12">
      <c r="J742" s="29"/>
      <c r="N742" s="29"/>
    </row>
    <row r="743" spans="10:14" ht="12">
      <c r="J743" s="29"/>
      <c r="N743" s="29"/>
    </row>
    <row r="744" spans="10:14" ht="12">
      <c r="J744" s="29"/>
      <c r="N744" s="29"/>
    </row>
    <row r="745" spans="10:14" ht="12">
      <c r="J745" s="29"/>
      <c r="N745" s="29"/>
    </row>
    <row r="746" spans="10:14" ht="12">
      <c r="J746" s="29"/>
      <c r="N746" s="29"/>
    </row>
    <row r="747" spans="10:14" ht="12">
      <c r="J747" s="29"/>
      <c r="N747" s="29"/>
    </row>
    <row r="748" spans="10:14" ht="12">
      <c r="J748" s="29"/>
      <c r="N748" s="29"/>
    </row>
    <row r="749" spans="10:14" ht="12">
      <c r="J749" s="29"/>
      <c r="N749" s="29"/>
    </row>
    <row r="750" spans="10:14" ht="12">
      <c r="J750" s="29"/>
      <c r="N750" s="29"/>
    </row>
    <row r="751" spans="10:14" ht="12">
      <c r="J751" s="29"/>
      <c r="N751" s="29"/>
    </row>
    <row r="752" spans="10:14" ht="12">
      <c r="J752" s="29"/>
      <c r="N752" s="29"/>
    </row>
    <row r="753" spans="10:14" ht="12">
      <c r="J753" s="29"/>
      <c r="N753" s="29"/>
    </row>
    <row r="754" spans="10:14" ht="12">
      <c r="J754" s="29"/>
      <c r="N754" s="29"/>
    </row>
    <row r="755" spans="10:14" ht="12">
      <c r="J755" s="29"/>
      <c r="N755" s="29"/>
    </row>
    <row r="756" spans="10:14" ht="12">
      <c r="J756" s="29"/>
      <c r="N756" s="29"/>
    </row>
    <row r="757" spans="10:14" ht="12">
      <c r="J757" s="29"/>
      <c r="N757" s="29"/>
    </row>
    <row r="758" spans="10:14" ht="12">
      <c r="J758" s="29"/>
      <c r="N758" s="29"/>
    </row>
    <row r="759" spans="10:14" ht="12">
      <c r="J759" s="29"/>
      <c r="N759" s="29"/>
    </row>
    <row r="760" spans="10:14" ht="12">
      <c r="J760" s="29"/>
      <c r="N760" s="29"/>
    </row>
    <row r="761" spans="10:14" ht="12">
      <c r="J761" s="29"/>
      <c r="N761" s="29"/>
    </row>
    <row r="762" spans="10:14" ht="12">
      <c r="J762" s="29"/>
      <c r="N762" s="29"/>
    </row>
    <row r="763" spans="10:14" ht="12">
      <c r="J763" s="29"/>
      <c r="N763" s="29"/>
    </row>
    <row r="764" spans="10:14" ht="12">
      <c r="J764" s="29"/>
      <c r="N764" s="29"/>
    </row>
    <row r="765" spans="10:14" ht="12">
      <c r="J765" s="29"/>
      <c r="N765" s="29"/>
    </row>
    <row r="766" spans="10:14" ht="12">
      <c r="J766" s="29"/>
      <c r="N766" s="29"/>
    </row>
    <row r="767" spans="10:14" ht="12">
      <c r="J767" s="29"/>
      <c r="N767" s="29"/>
    </row>
    <row r="768" spans="10:14" ht="12">
      <c r="J768" s="29"/>
      <c r="N768" s="29"/>
    </row>
    <row r="769" spans="10:14" ht="12">
      <c r="J769" s="29"/>
      <c r="N769" s="29"/>
    </row>
    <row r="770" spans="10:14" ht="12">
      <c r="J770" s="29"/>
      <c r="N770" s="29"/>
    </row>
    <row r="771" spans="10:14" ht="12">
      <c r="J771" s="29"/>
      <c r="N771" s="29"/>
    </row>
    <row r="772" spans="10:14" ht="12">
      <c r="J772" s="29"/>
      <c r="N772" s="29"/>
    </row>
    <row r="773" spans="10:14" ht="12">
      <c r="J773" s="29"/>
      <c r="N773" s="29"/>
    </row>
    <row r="774" spans="10:14" ht="12">
      <c r="J774" s="29"/>
      <c r="N774" s="29"/>
    </row>
    <row r="775" spans="10:14" ht="12">
      <c r="J775" s="29"/>
      <c r="N775" s="29"/>
    </row>
    <row r="776" spans="10:14" ht="12">
      <c r="J776" s="29"/>
      <c r="N776" s="29"/>
    </row>
    <row r="777" spans="10:14" ht="12">
      <c r="J777" s="29"/>
      <c r="N777" s="29"/>
    </row>
    <row r="778" spans="10:14" ht="12">
      <c r="J778" s="29"/>
      <c r="N778" s="29"/>
    </row>
    <row r="779" spans="10:14" ht="12">
      <c r="J779" s="29"/>
      <c r="N779" s="29"/>
    </row>
    <row r="780" spans="10:14" ht="12">
      <c r="J780" s="29"/>
      <c r="N780" s="29"/>
    </row>
    <row r="781" spans="10:14" ht="12">
      <c r="J781" s="29"/>
      <c r="N781" s="29"/>
    </row>
    <row r="782" spans="10:14" ht="12">
      <c r="J782" s="29"/>
      <c r="N782" s="29"/>
    </row>
    <row r="783" spans="10:14" ht="12">
      <c r="J783" s="29"/>
      <c r="N783" s="29"/>
    </row>
    <row r="784" spans="10:14" ht="12">
      <c r="J784" s="29"/>
      <c r="N784" s="29"/>
    </row>
    <row r="785" spans="10:14" ht="12">
      <c r="J785" s="29"/>
      <c r="N785" s="29"/>
    </row>
    <row r="786" spans="10:14" ht="12">
      <c r="J786" s="29"/>
      <c r="N786" s="29"/>
    </row>
    <row r="787" spans="10:14" ht="12">
      <c r="J787" s="29"/>
      <c r="N787" s="29"/>
    </row>
    <row r="788" spans="10:14" ht="12">
      <c r="J788" s="29"/>
      <c r="N788" s="29"/>
    </row>
    <row r="789" spans="10:14" ht="12">
      <c r="J789" s="29"/>
      <c r="N789" s="29"/>
    </row>
    <row r="790" spans="10:14" ht="12">
      <c r="J790" s="29"/>
      <c r="N790" s="29"/>
    </row>
    <row r="791" spans="10:14" ht="12">
      <c r="J791" s="29"/>
      <c r="N791" s="29"/>
    </row>
    <row r="792" spans="10:14" ht="12">
      <c r="J792" s="29"/>
      <c r="N792" s="29"/>
    </row>
    <row r="793" spans="10:14" ht="12">
      <c r="J793" s="29"/>
      <c r="N793" s="29"/>
    </row>
    <row r="794" spans="10:14" ht="12">
      <c r="J794" s="29"/>
      <c r="N794" s="29"/>
    </row>
    <row r="795" spans="10:14" ht="12">
      <c r="J795" s="29"/>
      <c r="N795" s="29"/>
    </row>
    <row r="796" spans="10:14" ht="12">
      <c r="J796" s="29"/>
      <c r="N796" s="29"/>
    </row>
    <row r="797" spans="10:14" ht="12">
      <c r="J797" s="29"/>
      <c r="N797" s="29"/>
    </row>
    <row r="798" spans="10:14" ht="12">
      <c r="J798" s="29"/>
      <c r="N798" s="29"/>
    </row>
    <row r="799" spans="10:14" ht="12">
      <c r="J799" s="29"/>
      <c r="N799" s="29"/>
    </row>
    <row r="800" spans="10:14" ht="12">
      <c r="J800" s="29"/>
      <c r="N800" s="29"/>
    </row>
    <row r="801" spans="10:14" ht="12">
      <c r="J801" s="29"/>
      <c r="N801" s="29"/>
    </row>
    <row r="802" spans="10:14" ht="12">
      <c r="J802" s="29"/>
      <c r="N802" s="29"/>
    </row>
    <row r="803" spans="10:14" ht="12">
      <c r="J803" s="29"/>
      <c r="N803" s="29"/>
    </row>
    <row r="804" spans="10:14" ht="12">
      <c r="J804" s="29"/>
      <c r="N804" s="29"/>
    </row>
    <row r="805" spans="10:14" ht="12">
      <c r="J805" s="29"/>
      <c r="N805" s="29"/>
    </row>
    <row r="806" spans="10:14" ht="12">
      <c r="J806" s="29"/>
      <c r="N806" s="29"/>
    </row>
    <row r="807" spans="10:14" ht="12">
      <c r="J807" s="29"/>
      <c r="N807" s="29"/>
    </row>
    <row r="808" spans="10:14" ht="12">
      <c r="J808" s="29"/>
      <c r="N808" s="29"/>
    </row>
    <row r="809" spans="10:14" ht="12">
      <c r="J809" s="29"/>
      <c r="N809" s="29"/>
    </row>
    <row r="810" spans="10:14" ht="12">
      <c r="J810" s="29"/>
      <c r="N810" s="29"/>
    </row>
    <row r="811" spans="10:14" ht="12">
      <c r="J811" s="29"/>
      <c r="N811" s="29"/>
    </row>
    <row r="812" spans="10:14" ht="12">
      <c r="J812" s="29"/>
      <c r="N812" s="29"/>
    </row>
    <row r="813" spans="10:14" ht="12">
      <c r="J813" s="29"/>
      <c r="N813" s="29"/>
    </row>
    <row r="814" spans="10:14" ht="12">
      <c r="J814" s="29"/>
      <c r="N814" s="29"/>
    </row>
    <row r="815" spans="10:14" ht="12">
      <c r="J815" s="29"/>
      <c r="N815" s="29"/>
    </row>
    <row r="816" spans="10:14" ht="12">
      <c r="J816" s="29"/>
      <c r="N816" s="29"/>
    </row>
    <row r="817" spans="10:14" ht="12">
      <c r="J817" s="29"/>
      <c r="N817" s="29"/>
    </row>
    <row r="818" spans="10:14" ht="12">
      <c r="J818" s="29"/>
      <c r="N818" s="29"/>
    </row>
    <row r="819" spans="10:14" ht="12">
      <c r="J819" s="29"/>
      <c r="N819" s="29"/>
    </row>
    <row r="820" spans="10:14" ht="12">
      <c r="J820" s="29"/>
      <c r="N820" s="29"/>
    </row>
    <row r="821" spans="10:14" ht="12">
      <c r="J821" s="29"/>
      <c r="N821" s="29"/>
    </row>
    <row r="822" spans="10:14" ht="12">
      <c r="J822" s="29"/>
      <c r="N822" s="29"/>
    </row>
    <row r="823" spans="10:14" ht="12">
      <c r="J823" s="29"/>
      <c r="N823" s="29"/>
    </row>
    <row r="824" spans="10:14" ht="12">
      <c r="J824" s="29"/>
      <c r="N824" s="29"/>
    </row>
    <row r="825" spans="10:14" ht="12">
      <c r="J825" s="29"/>
      <c r="N825" s="29"/>
    </row>
    <row r="826" spans="10:14" ht="12">
      <c r="J826" s="29"/>
      <c r="N826" s="29"/>
    </row>
    <row r="827" spans="10:14" ht="12">
      <c r="J827" s="29"/>
      <c r="N827" s="29"/>
    </row>
    <row r="828" spans="10:14" ht="12">
      <c r="J828" s="29"/>
      <c r="N828" s="29"/>
    </row>
    <row r="829" spans="10:14" ht="12">
      <c r="J829" s="29"/>
      <c r="N829" s="29"/>
    </row>
    <row r="830" spans="10:14" ht="12">
      <c r="J830" s="29"/>
      <c r="N830" s="29"/>
    </row>
    <row r="831" spans="10:14" ht="12">
      <c r="J831" s="29"/>
      <c r="N831" s="29"/>
    </row>
    <row r="832" spans="10:14" ht="12">
      <c r="J832" s="29"/>
      <c r="N832" s="29"/>
    </row>
    <row r="833" spans="10:14" ht="12">
      <c r="J833" s="29"/>
      <c r="N833" s="29"/>
    </row>
    <row r="834" spans="10:14" ht="12">
      <c r="J834" s="29"/>
      <c r="N834" s="29"/>
    </row>
    <row r="835" spans="10:14" ht="12">
      <c r="J835" s="29"/>
      <c r="N835" s="29"/>
    </row>
    <row r="836" spans="10:14" ht="12">
      <c r="J836" s="29"/>
      <c r="N836" s="29"/>
    </row>
    <row r="837" spans="10:14" ht="12">
      <c r="J837" s="29"/>
      <c r="N837" s="29"/>
    </row>
    <row r="838" spans="10:14" ht="12">
      <c r="J838" s="29"/>
      <c r="N838" s="29"/>
    </row>
    <row r="839" spans="10:14" ht="12">
      <c r="J839" s="29"/>
      <c r="N839" s="29"/>
    </row>
    <row r="840" spans="10:14" ht="12">
      <c r="J840" s="29"/>
      <c r="N840" s="29"/>
    </row>
    <row r="841" spans="10:14" ht="12">
      <c r="J841" s="29"/>
      <c r="N841" s="29"/>
    </row>
    <row r="842" spans="10:14" ht="12">
      <c r="J842" s="29"/>
      <c r="N842" s="29"/>
    </row>
    <row r="843" spans="10:14" ht="12">
      <c r="J843" s="29"/>
      <c r="N843" s="29"/>
    </row>
    <row r="844" spans="10:14" ht="12">
      <c r="J844" s="29"/>
      <c r="N844" s="29"/>
    </row>
    <row r="845" spans="10:14" ht="12">
      <c r="J845" s="29"/>
      <c r="N845" s="29"/>
    </row>
    <row r="846" spans="10:14" ht="12">
      <c r="J846" s="29"/>
      <c r="N846" s="29"/>
    </row>
    <row r="847" spans="10:14" ht="12">
      <c r="J847" s="29"/>
      <c r="N847" s="29"/>
    </row>
    <row r="848" spans="10:14" ht="12">
      <c r="J848" s="29"/>
      <c r="N848" s="29"/>
    </row>
    <row r="849" spans="10:14" ht="12">
      <c r="J849" s="29"/>
      <c r="N849" s="29"/>
    </row>
    <row r="850" spans="10:14" ht="12">
      <c r="J850" s="29"/>
      <c r="N850" s="29"/>
    </row>
    <row r="851" spans="10:14" ht="12">
      <c r="J851" s="29"/>
      <c r="N851" s="29"/>
    </row>
    <row r="852" spans="10:14" ht="12">
      <c r="J852" s="29"/>
      <c r="N852" s="29"/>
    </row>
    <row r="853" spans="10:14" ht="12">
      <c r="J853" s="29"/>
      <c r="N853" s="29"/>
    </row>
    <row r="854" spans="10:14" ht="12">
      <c r="J854" s="29"/>
      <c r="N854" s="29"/>
    </row>
    <row r="855" spans="10:14" ht="12">
      <c r="J855" s="29"/>
      <c r="N855" s="29"/>
    </row>
    <row r="856" spans="10:14" ht="12">
      <c r="J856" s="29"/>
      <c r="N856" s="29"/>
    </row>
    <row r="857" spans="10:14" ht="12">
      <c r="J857" s="29"/>
      <c r="N857" s="29"/>
    </row>
    <row r="858" spans="10:14" ht="12">
      <c r="J858" s="29"/>
      <c r="N858" s="29"/>
    </row>
    <row r="859" spans="10:14" ht="12">
      <c r="J859" s="29"/>
      <c r="N859" s="29"/>
    </row>
    <row r="860" spans="10:14" ht="12">
      <c r="J860" s="29"/>
      <c r="N860" s="29"/>
    </row>
    <row r="861" spans="10:14" ht="12">
      <c r="J861" s="29"/>
      <c r="N861" s="29"/>
    </row>
    <row r="862" spans="10:14" ht="12">
      <c r="J862" s="29"/>
      <c r="N862" s="29"/>
    </row>
    <row r="863" spans="10:14" ht="12">
      <c r="J863" s="29"/>
      <c r="N863" s="29"/>
    </row>
    <row r="864" spans="10:14" ht="12">
      <c r="J864" s="29"/>
      <c r="N864" s="29"/>
    </row>
    <row r="865" spans="10:14" ht="12">
      <c r="J865" s="29"/>
      <c r="N865" s="29"/>
    </row>
    <row r="866" spans="10:14" ht="12">
      <c r="J866" s="29"/>
      <c r="N866" s="29"/>
    </row>
    <row r="867" spans="10:14" ht="12">
      <c r="J867" s="29"/>
      <c r="N867" s="29"/>
    </row>
    <row r="868" spans="10:14" ht="12">
      <c r="J868" s="29"/>
      <c r="N868" s="29"/>
    </row>
    <row r="869" spans="10:14" ht="12">
      <c r="J869" s="29"/>
      <c r="N869" s="29"/>
    </row>
    <row r="870" spans="10:14" ht="12">
      <c r="J870" s="29"/>
      <c r="N870" s="29"/>
    </row>
    <row r="871" spans="10:14" ht="12">
      <c r="J871" s="29"/>
      <c r="N871" s="29"/>
    </row>
    <row r="872" spans="10:14" ht="12">
      <c r="J872" s="29"/>
      <c r="N872" s="29"/>
    </row>
    <row r="873" spans="10:14" ht="12">
      <c r="J873" s="29"/>
      <c r="N873" s="29"/>
    </row>
    <row r="874" spans="10:14" ht="12">
      <c r="J874" s="29"/>
      <c r="N874" s="29"/>
    </row>
    <row r="875" spans="10:14" ht="12">
      <c r="J875" s="29"/>
      <c r="N875" s="29"/>
    </row>
    <row r="876" spans="10:14" ht="12">
      <c r="J876" s="29"/>
      <c r="N876" s="29"/>
    </row>
    <row r="877" spans="10:14" ht="12">
      <c r="J877" s="29"/>
      <c r="N877" s="29"/>
    </row>
    <row r="878" spans="10:14" ht="12">
      <c r="J878" s="29"/>
      <c r="N878" s="29"/>
    </row>
    <row r="879" spans="10:14" ht="12">
      <c r="J879" s="29"/>
      <c r="N879" s="29"/>
    </row>
    <row r="880" spans="10:14" ht="12">
      <c r="J880" s="29"/>
      <c r="N880" s="29"/>
    </row>
    <row r="881" spans="10:14" ht="12">
      <c r="J881" s="29"/>
      <c r="N881" s="29"/>
    </row>
    <row r="882" spans="10:14" ht="12">
      <c r="J882" s="29"/>
      <c r="N882" s="29"/>
    </row>
    <row r="883" spans="10:14" ht="12">
      <c r="J883" s="29"/>
      <c r="N883" s="29"/>
    </row>
    <row r="884" spans="10:14" ht="12">
      <c r="J884" s="29"/>
      <c r="N884" s="29"/>
    </row>
    <row r="885" spans="10:14" ht="12">
      <c r="J885" s="29"/>
      <c r="N885" s="29"/>
    </row>
    <row r="886" spans="10:14" ht="12">
      <c r="J886" s="29"/>
      <c r="N886" s="29"/>
    </row>
    <row r="887" spans="10:14" ht="12">
      <c r="J887" s="29"/>
      <c r="N887" s="29"/>
    </row>
    <row r="888" spans="10:14" ht="12">
      <c r="J888" s="29"/>
      <c r="N888" s="29"/>
    </row>
    <row r="889" spans="10:14" ht="12">
      <c r="J889" s="29"/>
      <c r="N889" s="29"/>
    </row>
    <row r="890" spans="10:14" ht="12">
      <c r="J890" s="29"/>
      <c r="N890" s="29"/>
    </row>
    <row r="891" spans="10:14" ht="12">
      <c r="J891" s="29"/>
      <c r="N891" s="29"/>
    </row>
    <row r="892" spans="10:14" ht="12">
      <c r="J892" s="29"/>
      <c r="N892" s="29"/>
    </row>
    <row r="893" spans="10:14" ht="12">
      <c r="J893" s="29"/>
      <c r="N893" s="29"/>
    </row>
    <row r="894" spans="10:14" ht="12">
      <c r="J894" s="29"/>
      <c r="N894" s="29"/>
    </row>
    <row r="895" spans="10:14" ht="12">
      <c r="J895" s="29"/>
      <c r="N895" s="29"/>
    </row>
    <row r="896" spans="10:14" ht="12">
      <c r="J896" s="29"/>
      <c r="N896" s="29"/>
    </row>
    <row r="897" spans="10:14" ht="12">
      <c r="J897" s="29"/>
      <c r="N897" s="29"/>
    </row>
    <row r="898" spans="10:14" ht="12">
      <c r="J898" s="29"/>
      <c r="N898" s="29"/>
    </row>
    <row r="899" spans="10:14" ht="12">
      <c r="J899" s="29"/>
      <c r="N899" s="29"/>
    </row>
    <row r="900" spans="10:14" ht="12">
      <c r="J900" s="29"/>
      <c r="N900" s="29"/>
    </row>
    <row r="901" spans="10:14" ht="12">
      <c r="J901" s="29"/>
      <c r="N901" s="29"/>
    </row>
    <row r="902" spans="10:14" ht="12">
      <c r="J902" s="29"/>
      <c r="N902" s="29"/>
    </row>
    <row r="903" spans="10:14" ht="12">
      <c r="J903" s="29"/>
      <c r="N903" s="29"/>
    </row>
    <row r="904" spans="10:14" ht="12">
      <c r="J904" s="29"/>
      <c r="N904" s="29"/>
    </row>
    <row r="905" spans="10:14" ht="12">
      <c r="J905" s="29"/>
      <c r="N905" s="29"/>
    </row>
    <row r="906" spans="10:14" ht="12">
      <c r="J906" s="29"/>
      <c r="N906" s="29"/>
    </row>
    <row r="907" spans="10:14" ht="12">
      <c r="J907" s="29"/>
      <c r="N907" s="29"/>
    </row>
    <row r="908" spans="10:14" ht="12">
      <c r="J908" s="29"/>
      <c r="N908" s="29"/>
    </row>
    <row r="909" spans="10:14" ht="12">
      <c r="J909" s="29"/>
      <c r="N909" s="29"/>
    </row>
    <row r="910" spans="10:14" ht="12">
      <c r="J910" s="29"/>
      <c r="N910" s="29"/>
    </row>
    <row r="911" spans="10:14" ht="12">
      <c r="J911" s="29"/>
      <c r="N911" s="29"/>
    </row>
    <row r="912" spans="10:14" ht="12">
      <c r="J912" s="29"/>
      <c r="N912" s="29"/>
    </row>
    <row r="913" spans="10:14" ht="12">
      <c r="J913" s="29"/>
      <c r="N913" s="29"/>
    </row>
    <row r="914" spans="10:14" ht="12">
      <c r="J914" s="29"/>
      <c r="N914" s="29"/>
    </row>
    <row r="915" spans="10:14" ht="12">
      <c r="J915" s="29"/>
      <c r="N915" s="29"/>
    </row>
    <row r="916" spans="10:14" ht="12">
      <c r="J916" s="29"/>
      <c r="N916" s="29"/>
    </row>
    <row r="917" spans="10:14" ht="12">
      <c r="J917" s="29"/>
      <c r="N917" s="29"/>
    </row>
    <row r="918" spans="10:14" ht="12">
      <c r="J918" s="29"/>
      <c r="N918" s="29"/>
    </row>
    <row r="919" spans="10:14" ht="12">
      <c r="J919" s="29"/>
      <c r="N919" s="29"/>
    </row>
    <row r="920" spans="10:14" ht="12">
      <c r="J920" s="29"/>
      <c r="N920" s="29"/>
    </row>
    <row r="921" spans="10:14" ht="12">
      <c r="J921" s="29"/>
      <c r="N921" s="29"/>
    </row>
    <row r="922" spans="10:14" ht="12">
      <c r="J922" s="29"/>
      <c r="N922" s="29"/>
    </row>
    <row r="923" spans="10:14" ht="12">
      <c r="J923" s="29"/>
      <c r="N923" s="29"/>
    </row>
    <row r="924" spans="10:14" ht="12">
      <c r="J924" s="29"/>
      <c r="N924" s="29"/>
    </row>
    <row r="925" spans="10:14" ht="12">
      <c r="J925" s="29"/>
      <c r="N925" s="29"/>
    </row>
    <row r="926" spans="10:14" ht="12">
      <c r="J926" s="29"/>
      <c r="N926" s="29"/>
    </row>
    <row r="927" spans="10:14" ht="12">
      <c r="J927" s="29"/>
      <c r="N927" s="29"/>
    </row>
    <row r="928" spans="10:14" ht="12">
      <c r="J928" s="29"/>
      <c r="N928" s="29"/>
    </row>
    <row r="929" spans="10:14" ht="12">
      <c r="J929" s="29"/>
      <c r="N929" s="29"/>
    </row>
    <row r="930" spans="10:14" ht="12">
      <c r="J930" s="29"/>
      <c r="N930" s="29"/>
    </row>
    <row r="931" spans="10:14" ht="12">
      <c r="J931" s="29"/>
      <c r="N931" s="29"/>
    </row>
    <row r="932" spans="10:14" ht="12">
      <c r="J932" s="29"/>
      <c r="N932" s="29"/>
    </row>
    <row r="933" spans="10:14" ht="12">
      <c r="J933" s="29"/>
      <c r="N933" s="29"/>
    </row>
    <row r="934" spans="10:14" ht="12">
      <c r="J934" s="29"/>
      <c r="N934" s="29"/>
    </row>
    <row r="935" spans="10:14" ht="12">
      <c r="J935" s="29"/>
      <c r="N935" s="29"/>
    </row>
    <row r="936" spans="10:14" ht="12">
      <c r="J936" s="29"/>
      <c r="N936" s="29"/>
    </row>
    <row r="937" spans="10:14" ht="12">
      <c r="J937" s="29"/>
      <c r="N937" s="29"/>
    </row>
    <row r="938" spans="10:14" ht="12">
      <c r="J938" s="29"/>
      <c r="N938" s="29"/>
    </row>
    <row r="939" spans="10:14" ht="12">
      <c r="J939" s="29"/>
      <c r="N939" s="29"/>
    </row>
    <row r="940" spans="10:14" ht="12">
      <c r="J940" s="29"/>
      <c r="N940" s="29"/>
    </row>
    <row r="941" spans="10:14" ht="12">
      <c r="J941" s="29"/>
      <c r="N941" s="29"/>
    </row>
    <row r="942" spans="10:14" ht="12">
      <c r="J942" s="29"/>
      <c r="N942" s="29"/>
    </row>
    <row r="943" spans="10:14" ht="12">
      <c r="J943" s="29"/>
      <c r="N943" s="29"/>
    </row>
    <row r="944" spans="10:14" ht="12">
      <c r="J944" s="29"/>
      <c r="N944" s="29"/>
    </row>
    <row r="945" spans="10:14" ht="12">
      <c r="J945" s="29"/>
      <c r="N945" s="29"/>
    </row>
    <row r="946" spans="10:14" ht="12">
      <c r="J946" s="29"/>
      <c r="N946" s="29"/>
    </row>
    <row r="947" spans="10:14" ht="12">
      <c r="J947" s="29"/>
      <c r="N947" s="29"/>
    </row>
    <row r="948" spans="10:14" ht="12">
      <c r="J948" s="29"/>
      <c r="N948" s="29"/>
    </row>
    <row r="949" spans="10:14" ht="12">
      <c r="J949" s="29"/>
      <c r="N949" s="29"/>
    </row>
    <row r="950" spans="10:14" ht="12">
      <c r="J950" s="29"/>
      <c r="N950" s="29"/>
    </row>
    <row r="951" spans="10:14" ht="12">
      <c r="J951" s="29"/>
      <c r="N951" s="29"/>
    </row>
    <row r="952" spans="10:14" ht="12">
      <c r="J952" s="29"/>
      <c r="N952" s="29"/>
    </row>
    <row r="953" spans="10:14" ht="12">
      <c r="J953" s="29"/>
      <c r="N953" s="29"/>
    </row>
    <row r="954" spans="10:14" ht="12">
      <c r="J954" s="29"/>
      <c r="N954" s="29"/>
    </row>
    <row r="955" spans="10:14" ht="12">
      <c r="J955" s="29"/>
      <c r="N955" s="29"/>
    </row>
    <row r="956" spans="10:14" ht="12">
      <c r="J956" s="29"/>
      <c r="N956" s="29"/>
    </row>
    <row r="957" spans="10:14" ht="12">
      <c r="J957" s="29"/>
      <c r="N957" s="29"/>
    </row>
    <row r="958" spans="10:14" ht="12">
      <c r="J958" s="29"/>
      <c r="N958" s="29"/>
    </row>
    <row r="959" spans="10:14" ht="12">
      <c r="J959" s="29"/>
      <c r="N959" s="29"/>
    </row>
    <row r="960" spans="10:14" ht="12">
      <c r="J960" s="29"/>
      <c r="N960" s="29"/>
    </row>
    <row r="961" spans="10:14" ht="12">
      <c r="J961" s="29"/>
      <c r="N961" s="29"/>
    </row>
    <row r="962" spans="10:14" ht="12">
      <c r="J962" s="29"/>
      <c r="N962" s="29"/>
    </row>
    <row r="963" spans="10:14" ht="12">
      <c r="J963" s="29"/>
      <c r="N963" s="29"/>
    </row>
    <row r="964" spans="10:14" ht="12">
      <c r="J964" s="29"/>
      <c r="N964" s="29"/>
    </row>
    <row r="965" spans="10:14" ht="12">
      <c r="J965" s="29"/>
      <c r="N965" s="29"/>
    </row>
    <row r="966" spans="10:14" ht="12">
      <c r="J966" s="29"/>
      <c r="N966" s="29"/>
    </row>
    <row r="967" spans="10:14" ht="12">
      <c r="J967" s="29"/>
      <c r="N967" s="29"/>
    </row>
    <row r="968" spans="10:14" ht="12">
      <c r="J968" s="29"/>
      <c r="N968" s="29"/>
    </row>
    <row r="969" spans="10:14" ht="12">
      <c r="J969" s="29"/>
      <c r="N969" s="29"/>
    </row>
    <row r="970" spans="10:14" ht="12">
      <c r="J970" s="29"/>
      <c r="N970" s="29"/>
    </row>
    <row r="971" spans="10:14" ht="12">
      <c r="J971" s="29"/>
      <c r="N971" s="29"/>
    </row>
    <row r="972" spans="10:14" ht="12">
      <c r="J972" s="29"/>
      <c r="N972" s="29"/>
    </row>
    <row r="973" spans="10:14" ht="12">
      <c r="J973" s="29"/>
      <c r="N973" s="29"/>
    </row>
    <row r="974" spans="10:14" ht="12">
      <c r="J974" s="29"/>
      <c r="N974" s="29"/>
    </row>
    <row r="975" spans="10:14" ht="12">
      <c r="J975" s="29"/>
      <c r="N975" s="29"/>
    </row>
    <row r="976" spans="10:14" ht="12">
      <c r="J976" s="29"/>
      <c r="N976" s="29"/>
    </row>
    <row r="977" spans="10:14" ht="12">
      <c r="J977" s="29"/>
      <c r="N977" s="29"/>
    </row>
    <row r="978" spans="10:14" ht="12">
      <c r="J978" s="29"/>
      <c r="N978" s="29"/>
    </row>
    <row r="979" spans="10:14" ht="12">
      <c r="J979" s="29"/>
      <c r="N979" s="29"/>
    </row>
    <row r="980" spans="10:14" ht="12">
      <c r="J980" s="29"/>
      <c r="N980" s="29"/>
    </row>
    <row r="981" spans="10:14" ht="12">
      <c r="J981" s="29"/>
      <c r="N981" s="29"/>
    </row>
    <row r="982" spans="10:14" ht="12">
      <c r="J982" s="29"/>
      <c r="N982" s="29"/>
    </row>
    <row r="983" spans="10:14" ht="12">
      <c r="J983" s="29"/>
      <c r="N983" s="29"/>
    </row>
    <row r="984" spans="10:14" ht="12">
      <c r="J984" s="29"/>
      <c r="N984" s="29"/>
    </row>
    <row r="985" spans="10:14" ht="12">
      <c r="J985" s="29"/>
      <c r="N985" s="29"/>
    </row>
    <row r="986" spans="10:14" ht="12">
      <c r="J986" s="29"/>
      <c r="N986" s="29"/>
    </row>
    <row r="987" spans="10:14" ht="12">
      <c r="J987" s="29"/>
      <c r="N987" s="29"/>
    </row>
    <row r="988" spans="10:14" ht="12">
      <c r="J988" s="29"/>
      <c r="N988" s="29"/>
    </row>
    <row r="989" spans="10:14" ht="12">
      <c r="J989" s="29"/>
      <c r="N989" s="29"/>
    </row>
    <row r="990" spans="10:14" ht="12">
      <c r="J990" s="29"/>
      <c r="N990" s="29"/>
    </row>
    <row r="991" spans="10:14" ht="12">
      <c r="J991" s="29"/>
      <c r="N991" s="29"/>
    </row>
    <row r="992" spans="10:14" ht="12">
      <c r="J992" s="29"/>
      <c r="N992" s="29"/>
    </row>
    <row r="993" spans="10:14" ht="12">
      <c r="J993" s="29"/>
      <c r="N993" s="29"/>
    </row>
    <row r="994" spans="10:14" ht="12">
      <c r="J994" s="29"/>
      <c r="N994" s="29"/>
    </row>
    <row r="995" spans="10:14" ht="12">
      <c r="J995" s="29"/>
      <c r="N995" s="29"/>
    </row>
    <row r="996" spans="10:14" ht="12">
      <c r="J996" s="29"/>
      <c r="N996" s="29"/>
    </row>
    <row r="997" spans="10:14" ht="12">
      <c r="J997" s="29"/>
      <c r="N997" s="29"/>
    </row>
    <row r="998" spans="10:14" ht="12">
      <c r="J998" s="29"/>
      <c r="N998" s="29"/>
    </row>
    <row r="999" spans="10:14" ht="12">
      <c r="J999" s="29"/>
      <c r="N999" s="29"/>
    </row>
    <row r="1000" spans="10:14" ht="12">
      <c r="J1000" s="29"/>
      <c r="N1000" s="29"/>
    </row>
    <row r="1001" spans="10:14" ht="12">
      <c r="J1001" s="29"/>
      <c r="N1001" s="29"/>
    </row>
    <row r="1002" spans="10:14" ht="12">
      <c r="J1002" s="29"/>
      <c r="N1002" s="29"/>
    </row>
    <row r="1003" spans="10:14" ht="12">
      <c r="J1003" s="29"/>
      <c r="N1003" s="29"/>
    </row>
    <row r="1004" spans="10:14" ht="12">
      <c r="J1004" s="29"/>
      <c r="N1004" s="29"/>
    </row>
    <row r="1005" spans="10:14" ht="12">
      <c r="J1005" s="29"/>
      <c r="N1005" s="29"/>
    </row>
    <row r="1006" spans="10:14" ht="12">
      <c r="J1006" s="29"/>
      <c r="N1006" s="29"/>
    </row>
    <row r="1007" spans="10:14" ht="12">
      <c r="J1007" s="29"/>
      <c r="N1007" s="29"/>
    </row>
    <row r="1008" spans="10:14" ht="12">
      <c r="J1008" s="29"/>
      <c r="N1008" s="29"/>
    </row>
    <row r="1009" spans="10:14" ht="12">
      <c r="J1009" s="29"/>
      <c r="N1009" s="29"/>
    </row>
    <row r="1010" spans="10:14" ht="12">
      <c r="J1010" s="29"/>
      <c r="N1010" s="29"/>
    </row>
    <row r="1011" spans="10:14" ht="12">
      <c r="J1011" s="29"/>
      <c r="N1011" s="29"/>
    </row>
    <row r="1012" spans="10:14" ht="12">
      <c r="J1012" s="29"/>
      <c r="N1012" s="29"/>
    </row>
    <row r="1013" spans="10:14" ht="12">
      <c r="J1013" s="29"/>
      <c r="N1013" s="29"/>
    </row>
    <row r="1014" spans="10:14" ht="12">
      <c r="J1014" s="29"/>
      <c r="N1014" s="29"/>
    </row>
    <row r="1015" spans="10:14" ht="12">
      <c r="J1015" s="29"/>
      <c r="N1015" s="29"/>
    </row>
    <row r="1016" spans="10:14" ht="12">
      <c r="J1016" s="29"/>
      <c r="N1016" s="29"/>
    </row>
    <row r="1017" spans="10:14" ht="12">
      <c r="J1017" s="29"/>
      <c r="N1017" s="29"/>
    </row>
    <row r="1018" spans="10:14" ht="12">
      <c r="J1018" s="29"/>
      <c r="N1018" s="29"/>
    </row>
    <row r="1019" spans="10:14" ht="12">
      <c r="J1019" s="29"/>
      <c r="N1019" s="29"/>
    </row>
    <row r="1020" spans="10:14" ht="12">
      <c r="J1020" s="29"/>
      <c r="N1020" s="29"/>
    </row>
    <row r="1021" spans="10:14" ht="12">
      <c r="J1021" s="29"/>
      <c r="N1021" s="29"/>
    </row>
    <row r="1022" spans="10:14" ht="12">
      <c r="J1022" s="29"/>
      <c r="N1022" s="29"/>
    </row>
    <row r="1023" spans="10:14" ht="12">
      <c r="J1023" s="29"/>
      <c r="N1023" s="29"/>
    </row>
    <row r="1024" spans="10:14" ht="12">
      <c r="J1024" s="29"/>
      <c r="N1024" s="29"/>
    </row>
    <row r="1025" spans="10:14" ht="12">
      <c r="J1025" s="29"/>
      <c r="N1025" s="29"/>
    </row>
    <row r="1026" spans="10:14" ht="12">
      <c r="J1026" s="29"/>
      <c r="N1026" s="29"/>
    </row>
    <row r="1027" spans="10:14" ht="12">
      <c r="J1027" s="29"/>
      <c r="N1027" s="29"/>
    </row>
    <row r="1028" spans="10:14" ht="12">
      <c r="J1028" s="29"/>
      <c r="N1028" s="29"/>
    </row>
    <row r="1029" spans="10:14" ht="12">
      <c r="J1029" s="29"/>
      <c r="N1029" s="29"/>
    </row>
    <row r="1030" spans="10:14" ht="12">
      <c r="J1030" s="29"/>
      <c r="N1030" s="29"/>
    </row>
    <row r="1031" spans="10:14" ht="12">
      <c r="J1031" s="29"/>
      <c r="N1031" s="29"/>
    </row>
    <row r="1032" spans="10:14" ht="12">
      <c r="J1032" s="29"/>
      <c r="N1032" s="29"/>
    </row>
    <row r="1033" spans="10:14" ht="12">
      <c r="J1033" s="29"/>
      <c r="N1033" s="29"/>
    </row>
    <row r="1034" spans="10:14" ht="12">
      <c r="J1034" s="29"/>
      <c r="N1034" s="29"/>
    </row>
    <row r="1035" spans="10:14" ht="12">
      <c r="J1035" s="29"/>
      <c r="N1035" s="29"/>
    </row>
    <row r="1036" spans="10:14" ht="12">
      <c r="J1036" s="29"/>
      <c r="N1036" s="29"/>
    </row>
    <row r="1037" spans="10:14" ht="12">
      <c r="J1037" s="29"/>
      <c r="N1037" s="29"/>
    </row>
    <row r="1038" spans="10:14" ht="12">
      <c r="J1038" s="29"/>
      <c r="N1038" s="29"/>
    </row>
    <row r="1039" spans="10:14" ht="12">
      <c r="J1039" s="29"/>
      <c r="N1039" s="29"/>
    </row>
    <row r="1040" spans="10:14" ht="12">
      <c r="J1040" s="29"/>
      <c r="N1040" s="29"/>
    </row>
    <row r="1041" spans="10:14" ht="12">
      <c r="J1041" s="29"/>
      <c r="N1041" s="29"/>
    </row>
    <row r="1042" spans="10:14" ht="12">
      <c r="J1042" s="29"/>
      <c r="N1042" s="29"/>
    </row>
    <row r="1043" spans="10:14" ht="12">
      <c r="J1043" s="29"/>
      <c r="N1043" s="29"/>
    </row>
    <row r="1044" spans="10:14" ht="12">
      <c r="J1044" s="29"/>
      <c r="N1044" s="29"/>
    </row>
    <row r="1045" spans="10:14" ht="12">
      <c r="J1045" s="29"/>
      <c r="N1045" s="29"/>
    </row>
    <row r="1046" spans="10:14" ht="12">
      <c r="J1046" s="29"/>
      <c r="N1046" s="29"/>
    </row>
    <row r="1047" spans="10:14" ht="12">
      <c r="J1047" s="29"/>
      <c r="N1047" s="29"/>
    </row>
    <row r="1048" spans="10:14" ht="12">
      <c r="J1048" s="29"/>
      <c r="N1048" s="29"/>
    </row>
    <row r="1049" spans="10:14" ht="12">
      <c r="J1049" s="29"/>
      <c r="N1049" s="29"/>
    </row>
    <row r="1050" spans="10:14" ht="12">
      <c r="J1050" s="29"/>
      <c r="N1050" s="29"/>
    </row>
    <row r="1051" spans="10:14" ht="12">
      <c r="J1051" s="29"/>
      <c r="N1051" s="29"/>
    </row>
    <row r="1052" spans="10:14" ht="12">
      <c r="J1052" s="29"/>
      <c r="N1052" s="29"/>
    </row>
    <row r="1053" spans="10:14" ht="12">
      <c r="J1053" s="29"/>
      <c r="N1053" s="29"/>
    </row>
    <row r="1054" spans="10:14" ht="12">
      <c r="J1054" s="29"/>
      <c r="N1054" s="29"/>
    </row>
    <row r="1055" spans="10:14" ht="12">
      <c r="J1055" s="29"/>
      <c r="N1055" s="29"/>
    </row>
    <row r="1056" spans="10:14" ht="12">
      <c r="J1056" s="29"/>
      <c r="N1056" s="29"/>
    </row>
    <row r="1057" spans="10:14" ht="12">
      <c r="J1057" s="29"/>
      <c r="N1057" s="29"/>
    </row>
    <row r="1058" spans="10:14" ht="12">
      <c r="J1058" s="29"/>
      <c r="N1058" s="29"/>
    </row>
    <row r="1059" spans="10:14" ht="12">
      <c r="J1059" s="29"/>
      <c r="N1059" s="29"/>
    </row>
    <row r="1060" spans="10:14" ht="12">
      <c r="J1060" s="29"/>
      <c r="N1060" s="29"/>
    </row>
    <row r="1061" spans="10:14" ht="12">
      <c r="J1061" s="29"/>
      <c r="N1061" s="29"/>
    </row>
    <row r="1062" spans="10:14" ht="12">
      <c r="J1062" s="29"/>
      <c r="N1062" s="29"/>
    </row>
    <row r="1063" spans="10:14" ht="12">
      <c r="J1063" s="29"/>
      <c r="N1063" s="29"/>
    </row>
    <row r="1064" spans="10:14" ht="12">
      <c r="J1064" s="29"/>
      <c r="N1064" s="29"/>
    </row>
    <row r="1065" spans="10:14" ht="12">
      <c r="J1065" s="29"/>
      <c r="N1065" s="29"/>
    </row>
    <row r="1066" spans="10:14" ht="12">
      <c r="J1066" s="29"/>
      <c r="N1066" s="29"/>
    </row>
    <row r="1067" spans="10:14" ht="12">
      <c r="J1067" s="29"/>
      <c r="N1067" s="29"/>
    </row>
    <row r="1068" spans="10:14" ht="12">
      <c r="J1068" s="29"/>
      <c r="N1068" s="29"/>
    </row>
    <row r="1069" spans="10:14" ht="12">
      <c r="J1069" s="29"/>
      <c r="N1069" s="29"/>
    </row>
    <row r="1070" spans="10:14" ht="12">
      <c r="J1070" s="29"/>
      <c r="N1070" s="29"/>
    </row>
    <row r="1071" spans="10:14" ht="12">
      <c r="J1071" s="29"/>
      <c r="N1071" s="29"/>
    </row>
    <row r="1072" spans="10:14" ht="12">
      <c r="J1072" s="29"/>
      <c r="N1072" s="29"/>
    </row>
    <row r="1073" spans="10:14" ht="12">
      <c r="J1073" s="29"/>
      <c r="N1073" s="29"/>
    </row>
    <row r="1074" spans="10:14" ht="12">
      <c r="J1074" s="29"/>
      <c r="N1074" s="29"/>
    </row>
    <row r="1075" spans="10:14" ht="12">
      <c r="J1075" s="29"/>
      <c r="N1075" s="29"/>
    </row>
    <row r="1076" spans="10:14" ht="12">
      <c r="J1076" s="29"/>
      <c r="N1076" s="29"/>
    </row>
    <row r="1077" spans="10:14" ht="12">
      <c r="J1077" s="29"/>
      <c r="N1077" s="29"/>
    </row>
    <row r="1078" spans="10:14" ht="12">
      <c r="J1078" s="29"/>
      <c r="N1078" s="29"/>
    </row>
    <row r="1079" spans="10:14" ht="12">
      <c r="J1079" s="29"/>
      <c r="N1079" s="29"/>
    </row>
    <row r="1080" spans="10:14" ht="12">
      <c r="J1080" s="29"/>
      <c r="N1080" s="29"/>
    </row>
    <row r="1081" spans="10:14" ht="12">
      <c r="J1081" s="29"/>
      <c r="N1081" s="29"/>
    </row>
    <row r="1082" spans="10:14" ht="12">
      <c r="J1082" s="29"/>
      <c r="N1082" s="29"/>
    </row>
    <row r="1083" spans="10:14" ht="12">
      <c r="J1083" s="29"/>
      <c r="N1083" s="29"/>
    </row>
    <row r="1084" spans="10:14" ht="12">
      <c r="J1084" s="29"/>
      <c r="N1084" s="29"/>
    </row>
    <row r="1085" spans="10:14" ht="12">
      <c r="J1085" s="29"/>
      <c r="N1085" s="29"/>
    </row>
    <row r="1086" spans="10:14" ht="12">
      <c r="J1086" s="29"/>
      <c r="N1086" s="29"/>
    </row>
    <row r="1087" spans="10:14" ht="12">
      <c r="J1087" s="29"/>
      <c r="N1087" s="29"/>
    </row>
    <row r="1088" spans="10:14" ht="12">
      <c r="J1088" s="29"/>
      <c r="N1088" s="29"/>
    </row>
    <row r="1089" spans="10:14" ht="12">
      <c r="J1089" s="29"/>
      <c r="N1089" s="29"/>
    </row>
    <row r="1090" spans="10:14" ht="12">
      <c r="J1090" s="29"/>
      <c r="N1090" s="29"/>
    </row>
    <row r="1091" spans="10:14" ht="12">
      <c r="J1091" s="29"/>
      <c r="N1091" s="29"/>
    </row>
    <row r="1092" spans="10:14" ht="12">
      <c r="J1092" s="29"/>
      <c r="N1092" s="29"/>
    </row>
    <row r="1093" spans="10:14" ht="12">
      <c r="J1093" s="29"/>
      <c r="N1093" s="29"/>
    </row>
    <row r="1094" spans="10:14" ht="12">
      <c r="J1094" s="29"/>
      <c r="N1094" s="29"/>
    </row>
    <row r="1095" spans="10:14" ht="12">
      <c r="J1095" s="29"/>
      <c r="N1095" s="29"/>
    </row>
    <row r="1096" spans="10:14" ht="12">
      <c r="J1096" s="29"/>
      <c r="N1096" s="29"/>
    </row>
    <row r="1097" spans="10:14" ht="12">
      <c r="J1097" s="29"/>
      <c r="N1097" s="29"/>
    </row>
    <row r="1098" spans="10:14" ht="12">
      <c r="J1098" s="29"/>
      <c r="N1098" s="29"/>
    </row>
    <row r="1099" spans="10:14" ht="12">
      <c r="J1099" s="29"/>
      <c r="N1099" s="29"/>
    </row>
    <row r="1100" spans="10:14" ht="12">
      <c r="J1100" s="29"/>
      <c r="N1100" s="29"/>
    </row>
    <row r="1101" spans="10:14" ht="12">
      <c r="J1101" s="29"/>
      <c r="N1101" s="29"/>
    </row>
    <row r="1102" spans="10:14" ht="12">
      <c r="J1102" s="29"/>
      <c r="N1102" s="29"/>
    </row>
    <row r="1103" spans="10:14" ht="12">
      <c r="J1103" s="29"/>
      <c r="N1103" s="29"/>
    </row>
    <row r="1104" spans="10:14" ht="12">
      <c r="J1104" s="29"/>
      <c r="N1104" s="29"/>
    </row>
    <row r="1105" spans="10:14" ht="12">
      <c r="J1105" s="29"/>
      <c r="N1105" s="29"/>
    </row>
    <row r="1106" spans="10:14" ht="12">
      <c r="J1106" s="29"/>
      <c r="N1106" s="29"/>
    </row>
    <row r="1107" spans="10:14" ht="12">
      <c r="J1107" s="29"/>
      <c r="N1107" s="29"/>
    </row>
    <row r="1108" spans="10:14" ht="12">
      <c r="J1108" s="29"/>
      <c r="N1108" s="29"/>
    </row>
    <row r="1109" spans="10:14" ht="12">
      <c r="J1109" s="29"/>
      <c r="N1109" s="29"/>
    </row>
    <row r="1110" spans="10:14" ht="12">
      <c r="J1110" s="29"/>
      <c r="N1110" s="29"/>
    </row>
    <row r="1111" spans="10:14" ht="12">
      <c r="J1111" s="29"/>
      <c r="N1111" s="29"/>
    </row>
    <row r="1112" spans="10:14" ht="12">
      <c r="J1112" s="29"/>
      <c r="N1112" s="29"/>
    </row>
    <row r="1113" spans="10:14" ht="12">
      <c r="J1113" s="29"/>
      <c r="N1113" s="29"/>
    </row>
    <row r="1114" spans="10:14" ht="12">
      <c r="J1114" s="29"/>
      <c r="N1114" s="29"/>
    </row>
    <row r="1115" spans="10:14" ht="12">
      <c r="J1115" s="29"/>
      <c r="N1115" s="29"/>
    </row>
    <row r="1116" spans="10:14" ht="12">
      <c r="J1116" s="29"/>
      <c r="N1116" s="29"/>
    </row>
    <row r="1117" spans="10:14" ht="12">
      <c r="J1117" s="29"/>
      <c r="N1117" s="29"/>
    </row>
    <row r="1118" spans="10:14" ht="12">
      <c r="J1118" s="29"/>
      <c r="N1118" s="29"/>
    </row>
    <row r="1119" spans="10:14" ht="12">
      <c r="J1119" s="29"/>
      <c r="N1119" s="29"/>
    </row>
    <row r="1120" spans="10:14" ht="12">
      <c r="J1120" s="29"/>
      <c r="N1120" s="29"/>
    </row>
    <row r="1121" spans="10:14" ht="12">
      <c r="J1121" s="29"/>
      <c r="N1121" s="29"/>
    </row>
    <row r="1122" spans="10:14" ht="12">
      <c r="J1122" s="29"/>
      <c r="N1122" s="29"/>
    </row>
    <row r="1123" spans="10:14" ht="12">
      <c r="J1123" s="29"/>
      <c r="N1123" s="29"/>
    </row>
    <row r="1124" spans="10:14" ht="12">
      <c r="J1124" s="29"/>
      <c r="N1124" s="29"/>
    </row>
    <row r="1125" spans="10:14" ht="12">
      <c r="J1125" s="29"/>
      <c r="N1125" s="29"/>
    </row>
    <row r="1126" spans="10:14" ht="12">
      <c r="J1126" s="29"/>
      <c r="N1126" s="29"/>
    </row>
    <row r="1127" spans="10:14" ht="12">
      <c r="J1127" s="29"/>
      <c r="N1127" s="29"/>
    </row>
    <row r="1128" spans="10:14" ht="12">
      <c r="J1128" s="29"/>
      <c r="N1128" s="29"/>
    </row>
    <row r="1129" spans="10:14" ht="12">
      <c r="J1129" s="29"/>
      <c r="N1129" s="29"/>
    </row>
    <row r="1130" spans="10:14" ht="12">
      <c r="J1130" s="29"/>
      <c r="N1130" s="29"/>
    </row>
    <row r="1131" spans="10:14" ht="12">
      <c r="J1131" s="29"/>
      <c r="N1131" s="29"/>
    </row>
    <row r="1132" spans="10:14" ht="12">
      <c r="J1132" s="29"/>
      <c r="N1132" s="29"/>
    </row>
    <row r="1133" spans="10:14" ht="12">
      <c r="J1133" s="29"/>
      <c r="N1133" s="29"/>
    </row>
    <row r="1134" spans="10:14" ht="12">
      <c r="J1134" s="29"/>
      <c r="N1134" s="29"/>
    </row>
    <row r="1135" spans="10:14" ht="12">
      <c r="J1135" s="29"/>
      <c r="N1135" s="29"/>
    </row>
    <row r="1136" spans="10:14" ht="12">
      <c r="J1136" s="29"/>
      <c r="N1136" s="29"/>
    </row>
    <row r="1137" spans="10:14" ht="12">
      <c r="J1137" s="29"/>
      <c r="N1137" s="29"/>
    </row>
    <row r="1138" spans="10:14" ht="12">
      <c r="J1138" s="29"/>
      <c r="N1138" s="29"/>
    </row>
    <row r="1139" spans="10:14" ht="12">
      <c r="J1139" s="29"/>
      <c r="N1139" s="29"/>
    </row>
    <row r="1140" spans="10:14" ht="12">
      <c r="J1140" s="29"/>
      <c r="N1140" s="29"/>
    </row>
    <row r="1141" spans="10:14" ht="12">
      <c r="J1141" s="29"/>
      <c r="N1141" s="29"/>
    </row>
    <row r="1142" spans="10:14" ht="12">
      <c r="J1142" s="29"/>
      <c r="N1142" s="29"/>
    </row>
    <row r="1143" spans="10:14" ht="12">
      <c r="J1143" s="29"/>
      <c r="N1143" s="29"/>
    </row>
    <row r="1144" spans="10:14" ht="12">
      <c r="J1144" s="29"/>
      <c r="N1144" s="29"/>
    </row>
    <row r="1145" spans="10:14" ht="12">
      <c r="J1145" s="29"/>
      <c r="N1145" s="29"/>
    </row>
    <row r="1146" spans="10:14" ht="12">
      <c r="J1146" s="29"/>
      <c r="N1146" s="29"/>
    </row>
    <row r="1147" spans="10:14" ht="12">
      <c r="J1147" s="29"/>
      <c r="N1147" s="29"/>
    </row>
    <row r="1148" spans="10:14" ht="12">
      <c r="J1148" s="29"/>
      <c r="N1148" s="29"/>
    </row>
    <row r="1149" spans="10:14" ht="12">
      <c r="J1149" s="29"/>
      <c r="N1149" s="29"/>
    </row>
    <row r="1150" spans="10:14" ht="12">
      <c r="J1150" s="29"/>
      <c r="N1150" s="29"/>
    </row>
    <row r="1151" spans="10:14" ht="12">
      <c r="J1151" s="29"/>
      <c r="N1151" s="29"/>
    </row>
    <row r="1152" spans="10:14" ht="12">
      <c r="J1152" s="29"/>
      <c r="N1152" s="29"/>
    </row>
    <row r="1153" spans="10:14" ht="12">
      <c r="J1153" s="29"/>
      <c r="N1153" s="29"/>
    </row>
    <row r="1154" spans="10:14" ht="12">
      <c r="J1154" s="29"/>
      <c r="N1154" s="29"/>
    </row>
    <row r="1155" spans="10:14" ht="12">
      <c r="J1155" s="29"/>
      <c r="N1155" s="29"/>
    </row>
    <row r="1156" spans="10:14" ht="12">
      <c r="J1156" s="29"/>
      <c r="N1156" s="29"/>
    </row>
    <row r="1157" spans="10:14" ht="12">
      <c r="J1157" s="29"/>
      <c r="N1157" s="29"/>
    </row>
    <row r="1158" spans="10:14" ht="12">
      <c r="J1158" s="29"/>
      <c r="N1158" s="29"/>
    </row>
    <row r="1159" spans="10:14" ht="12">
      <c r="J1159" s="29"/>
      <c r="N1159" s="29"/>
    </row>
    <row r="1160" spans="10:14" ht="12">
      <c r="J1160" s="29"/>
      <c r="N1160" s="29"/>
    </row>
    <row r="1161" spans="10:14" ht="12">
      <c r="J1161" s="29"/>
      <c r="N1161" s="29"/>
    </row>
    <row r="1162" spans="10:14" ht="12">
      <c r="J1162" s="29"/>
      <c r="N1162" s="29"/>
    </row>
    <row r="1163" spans="10:14" ht="12">
      <c r="J1163" s="29"/>
      <c r="N1163" s="29"/>
    </row>
    <row r="1164" spans="10:14" ht="12">
      <c r="J1164" s="29"/>
      <c r="N1164" s="29"/>
    </row>
    <row r="1165" spans="10:14" ht="12">
      <c r="J1165" s="29"/>
      <c r="N1165" s="29"/>
    </row>
    <row r="1166" spans="10:14" ht="12">
      <c r="J1166" s="29"/>
      <c r="N1166" s="29"/>
    </row>
    <row r="1167" spans="10:14" ht="12">
      <c r="J1167" s="29"/>
      <c r="N1167" s="29"/>
    </row>
    <row r="1168" spans="10:14" ht="12">
      <c r="J1168" s="29"/>
      <c r="N1168" s="29"/>
    </row>
    <row r="1169" spans="10:14" ht="12">
      <c r="J1169" s="29"/>
      <c r="N1169" s="29"/>
    </row>
    <row r="1170" spans="10:14" ht="12">
      <c r="J1170" s="29"/>
      <c r="N1170" s="29"/>
    </row>
    <row r="1171" spans="10:14" ht="12">
      <c r="J1171" s="29"/>
      <c r="N1171" s="29"/>
    </row>
    <row r="1172" spans="10:14" ht="12">
      <c r="J1172" s="29"/>
      <c r="N1172" s="29"/>
    </row>
    <row r="1173" spans="10:14" ht="12">
      <c r="J1173" s="29"/>
      <c r="N1173" s="29"/>
    </row>
    <row r="1174" spans="10:14" ht="12">
      <c r="J1174" s="29"/>
      <c r="N1174" s="29"/>
    </row>
    <row r="1175" spans="10:14" ht="12">
      <c r="J1175" s="29"/>
      <c r="N1175" s="29"/>
    </row>
    <row r="1176" spans="10:14" ht="12">
      <c r="J1176" s="29"/>
      <c r="N1176" s="29"/>
    </row>
    <row r="1177" spans="10:14" ht="12">
      <c r="J1177" s="29"/>
      <c r="N1177" s="29"/>
    </row>
    <row r="1178" spans="10:14" ht="12">
      <c r="J1178" s="29"/>
      <c r="N1178" s="29"/>
    </row>
    <row r="1179" spans="10:14" ht="12">
      <c r="J1179" s="29"/>
      <c r="N1179" s="29"/>
    </row>
    <row r="1180" spans="10:14" ht="12">
      <c r="J1180" s="29"/>
      <c r="N1180" s="29"/>
    </row>
    <row r="1181" spans="10:14" ht="12">
      <c r="J1181" s="29"/>
      <c r="N1181" s="29"/>
    </row>
    <row r="1182" spans="10:14" ht="12">
      <c r="J1182" s="29"/>
      <c r="N1182" s="29"/>
    </row>
    <row r="1183" spans="10:14" ht="12">
      <c r="J1183" s="29"/>
      <c r="N1183" s="29"/>
    </row>
    <row r="1184" spans="10:14" ht="12">
      <c r="J1184" s="29"/>
      <c r="N1184" s="29"/>
    </row>
    <row r="1185" spans="10:14" ht="12">
      <c r="J1185" s="29"/>
      <c r="N1185" s="29"/>
    </row>
    <row r="1186" spans="10:14" ht="12">
      <c r="J1186" s="29"/>
      <c r="N1186" s="29"/>
    </row>
    <row r="1187" spans="10:14" ht="12">
      <c r="J1187" s="29"/>
      <c r="N1187" s="29"/>
    </row>
    <row r="1188" spans="10:14" ht="12">
      <c r="J1188" s="29"/>
      <c r="N1188" s="29"/>
    </row>
    <row r="1189" spans="10:14" ht="12">
      <c r="J1189" s="29"/>
      <c r="N1189" s="29"/>
    </row>
    <row r="1190" spans="10:14" ht="12">
      <c r="J1190" s="29"/>
      <c r="N1190" s="29"/>
    </row>
    <row r="1191" spans="10:14" ht="12">
      <c r="J1191" s="29"/>
      <c r="N1191" s="29"/>
    </row>
    <row r="1192" spans="10:14" ht="12">
      <c r="J1192" s="29"/>
      <c r="N1192" s="29"/>
    </row>
    <row r="1193" spans="10:14" ht="12">
      <c r="J1193" s="29"/>
      <c r="N1193" s="29"/>
    </row>
    <row r="1194" spans="10:14" ht="12">
      <c r="J1194" s="29"/>
      <c r="N1194" s="29"/>
    </row>
    <row r="1195" spans="10:14" ht="12">
      <c r="J1195" s="29"/>
      <c r="N1195" s="29"/>
    </row>
    <row r="1196" spans="10:14" ht="12">
      <c r="J1196" s="29"/>
      <c r="N1196" s="29"/>
    </row>
    <row r="1197" spans="10:14" ht="12">
      <c r="J1197" s="29"/>
      <c r="N1197" s="29"/>
    </row>
    <row r="1198" spans="10:14" ht="12">
      <c r="J1198" s="29"/>
      <c r="N1198" s="29"/>
    </row>
    <row r="1199" spans="10:14" ht="12">
      <c r="J1199" s="29"/>
      <c r="N1199" s="29"/>
    </row>
    <row r="1200" spans="10:14" ht="12">
      <c r="J1200" s="29"/>
      <c r="N1200" s="29"/>
    </row>
    <row r="1201" spans="10:14" ht="12">
      <c r="J1201" s="29"/>
      <c r="N1201" s="29"/>
    </row>
    <row r="1202" spans="10:14" ht="12">
      <c r="J1202" s="29"/>
      <c r="N1202" s="29"/>
    </row>
    <row r="1203" spans="10:14" ht="12">
      <c r="J1203" s="29"/>
      <c r="N1203" s="29"/>
    </row>
    <row r="1204" spans="10:14" ht="12">
      <c r="J1204" s="29"/>
      <c r="N1204" s="29"/>
    </row>
    <row r="1205" spans="10:14" ht="12">
      <c r="J1205" s="29"/>
      <c r="N1205" s="29"/>
    </row>
    <row r="1206" spans="10:14" ht="12">
      <c r="J1206" s="29"/>
      <c r="N1206" s="29"/>
    </row>
    <row r="1207" spans="10:14" ht="12">
      <c r="J1207" s="29"/>
      <c r="N1207" s="29"/>
    </row>
    <row r="1208" spans="10:14" ht="12">
      <c r="J1208" s="29"/>
      <c r="N1208" s="29"/>
    </row>
    <row r="1209" spans="10:14" ht="12">
      <c r="J1209" s="29"/>
      <c r="N1209" s="29"/>
    </row>
    <row r="1210" spans="10:14" ht="12">
      <c r="J1210" s="29"/>
      <c r="N1210" s="29"/>
    </row>
    <row r="1211" spans="10:14" ht="12">
      <c r="J1211" s="29"/>
      <c r="N1211" s="29"/>
    </row>
    <row r="1212" spans="10:14" ht="12">
      <c r="J1212" s="29"/>
      <c r="N1212" s="29"/>
    </row>
    <row r="1213" spans="10:14" ht="12">
      <c r="J1213" s="29"/>
      <c r="N1213" s="29"/>
    </row>
    <row r="1214" spans="10:14" ht="12">
      <c r="J1214" s="29"/>
      <c r="N1214" s="29"/>
    </row>
    <row r="1215" spans="10:14" ht="12">
      <c r="J1215" s="29"/>
      <c r="N1215" s="29"/>
    </row>
    <row r="1216" spans="10:14" ht="12">
      <c r="J1216" s="29"/>
      <c r="N1216" s="29"/>
    </row>
    <row r="1217" spans="10:14" ht="12">
      <c r="J1217" s="29"/>
      <c r="N1217" s="29"/>
    </row>
    <row r="1218" spans="10:14" ht="12">
      <c r="J1218" s="29"/>
      <c r="N1218" s="29"/>
    </row>
    <row r="1219" spans="10:14" ht="12">
      <c r="J1219" s="29"/>
      <c r="N1219" s="29"/>
    </row>
    <row r="1220" spans="10:14" ht="12">
      <c r="J1220" s="29"/>
      <c r="N1220" s="29"/>
    </row>
    <row r="1221" spans="10:14" ht="12">
      <c r="J1221" s="29"/>
      <c r="N1221" s="29"/>
    </row>
    <row r="1222" spans="10:14" ht="12">
      <c r="J1222" s="29"/>
      <c r="N1222" s="29"/>
    </row>
    <row r="1223" spans="10:14" ht="12">
      <c r="J1223" s="29"/>
      <c r="N1223" s="29"/>
    </row>
    <row r="1224" spans="10:14" ht="12">
      <c r="J1224" s="29"/>
      <c r="N1224" s="29"/>
    </row>
    <row r="1225" spans="10:14" ht="12">
      <c r="J1225" s="29"/>
      <c r="N1225" s="29"/>
    </row>
    <row r="1226" spans="10:14" ht="12">
      <c r="J1226" s="29"/>
      <c r="N1226" s="29"/>
    </row>
    <row r="1227" spans="10:14" ht="12">
      <c r="J1227" s="29"/>
      <c r="N1227" s="29"/>
    </row>
    <row r="1228" spans="10:14" ht="12">
      <c r="J1228" s="29"/>
      <c r="N1228" s="29"/>
    </row>
    <row r="1229" spans="10:14" ht="12">
      <c r="J1229" s="29"/>
      <c r="N1229" s="29"/>
    </row>
    <row r="1230" spans="10:14" ht="12">
      <c r="J1230" s="29"/>
      <c r="N1230" s="29"/>
    </row>
    <row r="1231" spans="10:14" ht="12">
      <c r="J1231" s="29"/>
      <c r="N1231" s="29"/>
    </row>
    <row r="1232" spans="10:14" ht="12">
      <c r="J1232" s="29"/>
      <c r="N1232" s="29"/>
    </row>
    <row r="1233" spans="10:14" ht="12">
      <c r="J1233" s="29"/>
      <c r="N1233" s="29"/>
    </row>
    <row r="1234" spans="10:14" ht="12">
      <c r="J1234" s="29"/>
      <c r="N1234" s="29"/>
    </row>
    <row r="1235" spans="10:14" ht="12">
      <c r="J1235" s="29"/>
      <c r="N1235" s="29"/>
    </row>
    <row r="1236" spans="10:14" ht="12">
      <c r="J1236" s="29"/>
      <c r="N1236" s="29"/>
    </row>
    <row r="1237" spans="10:14" ht="12">
      <c r="J1237" s="29"/>
      <c r="N1237" s="29"/>
    </row>
    <row r="1238" spans="10:14" ht="12">
      <c r="J1238" s="29"/>
      <c r="N1238" s="29"/>
    </row>
    <row r="1239" spans="10:14" ht="12">
      <c r="J1239" s="29"/>
      <c r="N1239" s="29"/>
    </row>
    <row r="1240" spans="10:14" ht="12">
      <c r="J1240" s="29"/>
      <c r="N1240" s="29"/>
    </row>
    <row r="1241" spans="10:14" ht="12">
      <c r="J1241" s="29"/>
      <c r="N1241" s="29"/>
    </row>
    <row r="1242" spans="10:14" ht="12">
      <c r="J1242" s="29"/>
      <c r="N1242" s="29"/>
    </row>
    <row r="1243" spans="10:14" ht="12">
      <c r="J1243" s="29"/>
      <c r="N1243" s="29"/>
    </row>
    <row r="1244" spans="10:14" ht="12">
      <c r="J1244" s="29"/>
      <c r="N1244" s="29"/>
    </row>
    <row r="1245" spans="10:14" ht="12">
      <c r="J1245" s="29"/>
      <c r="N1245" s="29"/>
    </row>
    <row r="1246" spans="10:14" ht="12">
      <c r="J1246" s="29"/>
      <c r="N1246" s="29"/>
    </row>
    <row r="1247" spans="10:14" ht="12">
      <c r="J1247" s="29"/>
      <c r="N1247" s="29"/>
    </row>
    <row r="1248" spans="10:14" ht="12">
      <c r="J1248" s="29"/>
      <c r="N1248" s="29"/>
    </row>
    <row r="1249" spans="10:14" ht="12">
      <c r="J1249" s="29"/>
      <c r="N1249" s="29"/>
    </row>
    <row r="1250" spans="10:14" ht="12">
      <c r="J1250" s="29"/>
      <c r="N1250" s="29"/>
    </row>
    <row r="1251" spans="10:14" ht="12">
      <c r="J1251" s="29"/>
      <c r="N1251" s="29"/>
    </row>
    <row r="1252" spans="10:14" ht="12">
      <c r="J1252" s="29"/>
      <c r="N1252" s="29"/>
    </row>
    <row r="1253" spans="10:14" ht="12">
      <c r="J1253" s="29"/>
      <c r="N1253" s="29"/>
    </row>
    <row r="1254" spans="10:14" ht="12">
      <c r="J1254" s="29"/>
      <c r="N1254" s="29"/>
    </row>
    <row r="1255" spans="10:14" ht="12">
      <c r="J1255" s="29"/>
      <c r="N1255" s="29"/>
    </row>
    <row r="1256" spans="10:14" ht="12">
      <c r="J1256" s="29"/>
      <c r="N1256" s="29"/>
    </row>
    <row r="1257" spans="10:14" ht="12">
      <c r="J1257" s="29"/>
      <c r="N1257" s="29"/>
    </row>
    <row r="1258" spans="10:14" ht="12">
      <c r="J1258" s="29"/>
      <c r="N1258" s="29"/>
    </row>
    <row r="1259" spans="10:14" ht="12">
      <c r="J1259" s="29"/>
      <c r="N1259" s="29"/>
    </row>
    <row r="1260" spans="10:14" ht="12">
      <c r="J1260" s="29"/>
      <c r="N1260" s="29"/>
    </row>
    <row r="1261" spans="10:14" ht="12">
      <c r="J1261" s="29"/>
      <c r="N1261" s="29"/>
    </row>
    <row r="1262" spans="10:14" ht="12">
      <c r="J1262" s="29"/>
      <c r="N1262" s="29"/>
    </row>
    <row r="1263" spans="10:14" ht="12">
      <c r="J1263" s="29"/>
      <c r="N1263" s="29"/>
    </row>
    <row r="1264" spans="10:14" ht="12">
      <c r="J1264" s="29"/>
      <c r="N1264" s="29"/>
    </row>
    <row r="1265" spans="10:14" ht="12">
      <c r="J1265" s="29"/>
      <c r="N1265" s="29"/>
    </row>
    <row r="1266" spans="10:14" ht="12">
      <c r="J1266" s="29"/>
      <c r="N1266" s="29"/>
    </row>
    <row r="1267" spans="10:14" ht="12">
      <c r="J1267" s="29"/>
      <c r="N1267" s="29"/>
    </row>
    <row r="1268" spans="10:14" ht="12">
      <c r="J1268" s="29"/>
      <c r="N1268" s="29"/>
    </row>
    <row r="1269" spans="10:14" ht="12">
      <c r="J1269" s="29"/>
      <c r="N1269" s="29"/>
    </row>
    <row r="1270" spans="10:14" ht="12">
      <c r="J1270" s="29"/>
      <c r="N1270" s="29"/>
    </row>
    <row r="1271" spans="10:14" ht="12">
      <c r="J1271" s="29"/>
      <c r="N1271" s="29"/>
    </row>
    <row r="1272" spans="10:14" ht="12">
      <c r="J1272" s="29"/>
      <c r="N1272" s="29"/>
    </row>
    <row r="1273" spans="10:14" ht="12">
      <c r="J1273" s="29"/>
      <c r="N1273" s="29"/>
    </row>
    <row r="1274" spans="10:14" ht="12">
      <c r="J1274" s="29"/>
      <c r="N1274" s="29"/>
    </row>
    <row r="1275" spans="10:14" ht="12">
      <c r="J1275" s="29"/>
      <c r="N1275" s="29"/>
    </row>
    <row r="1276" spans="10:14" ht="12">
      <c r="J1276" s="29"/>
      <c r="N1276" s="29"/>
    </row>
    <row r="1277" spans="10:14" ht="12">
      <c r="J1277" s="29"/>
      <c r="N1277" s="29"/>
    </row>
    <row r="1278" spans="10:14" ht="12">
      <c r="J1278" s="29"/>
      <c r="N1278" s="29"/>
    </row>
    <row r="1279" spans="10:14" ht="12">
      <c r="J1279" s="29"/>
      <c r="N1279" s="29"/>
    </row>
    <row r="1280" spans="10:14" ht="12">
      <c r="J1280" s="29"/>
      <c r="N1280" s="29"/>
    </row>
    <row r="1281" spans="10:14" ht="12">
      <c r="J1281" s="29"/>
      <c r="N1281" s="29"/>
    </row>
    <row r="1282" spans="10:14" ht="12">
      <c r="J1282" s="29"/>
      <c r="N1282" s="29"/>
    </row>
    <row r="1283" spans="10:14" ht="12">
      <c r="J1283" s="29"/>
      <c r="N1283" s="29"/>
    </row>
    <row r="1284" spans="10:14" ht="12">
      <c r="J1284" s="29"/>
      <c r="N1284" s="29"/>
    </row>
    <row r="1285" spans="10:14" ht="12">
      <c r="J1285" s="29"/>
      <c r="N1285" s="29"/>
    </row>
    <row r="1286" spans="10:14" ht="12">
      <c r="J1286" s="29"/>
      <c r="N1286" s="29"/>
    </row>
    <row r="1287" spans="10:14" ht="12">
      <c r="J1287" s="29"/>
      <c r="N1287" s="29"/>
    </row>
    <row r="1288" spans="10:14" ht="12">
      <c r="J1288" s="29"/>
      <c r="N1288" s="29"/>
    </row>
    <row r="1289" spans="10:14" ht="12">
      <c r="J1289" s="29"/>
      <c r="N1289" s="29"/>
    </row>
    <row r="1290" spans="10:14" ht="12">
      <c r="J1290" s="29"/>
      <c r="N1290" s="29"/>
    </row>
    <row r="1291" spans="10:14" ht="12">
      <c r="J1291" s="29"/>
      <c r="N1291" s="29"/>
    </row>
    <row r="1292" spans="10:14" ht="12">
      <c r="J1292" s="29"/>
      <c r="N1292" s="29"/>
    </row>
    <row r="1293" spans="10:14" ht="12">
      <c r="J1293" s="29"/>
      <c r="N1293" s="29"/>
    </row>
    <row r="1294" spans="10:14" ht="12">
      <c r="J1294" s="29"/>
      <c r="N1294" s="29"/>
    </row>
    <row r="1295" spans="10:14" ht="12">
      <c r="J1295" s="29"/>
      <c r="N1295" s="29"/>
    </row>
    <row r="1296" spans="10:14" ht="12">
      <c r="J1296" s="29"/>
      <c r="N1296" s="29"/>
    </row>
    <row r="1297" spans="10:14" ht="12">
      <c r="J1297" s="29"/>
      <c r="N1297" s="29"/>
    </row>
    <row r="1298" spans="10:14" ht="12">
      <c r="J1298" s="29"/>
      <c r="N1298" s="29"/>
    </row>
    <row r="1299" spans="10:14" ht="12">
      <c r="J1299" s="29"/>
      <c r="N1299" s="29"/>
    </row>
    <row r="1300" spans="10:14" ht="12">
      <c r="J1300" s="29"/>
      <c r="N1300" s="29"/>
    </row>
    <row r="1301" spans="10:14" ht="12">
      <c r="J1301" s="29"/>
      <c r="N1301" s="29"/>
    </row>
    <row r="1302" spans="10:14" ht="12">
      <c r="J1302" s="29"/>
      <c r="N1302" s="29"/>
    </row>
    <row r="1303" spans="10:14" ht="12">
      <c r="J1303" s="29"/>
      <c r="N1303" s="29"/>
    </row>
    <row r="1304" spans="10:14" ht="12">
      <c r="J1304" s="29"/>
      <c r="N1304" s="29"/>
    </row>
    <row r="1305" spans="10:14" ht="12">
      <c r="J1305" s="29"/>
      <c r="N1305" s="29"/>
    </row>
    <row r="1306" spans="10:14" ht="12">
      <c r="J1306" s="29"/>
      <c r="N1306" s="29"/>
    </row>
    <row r="1307" spans="10:14" ht="12">
      <c r="J1307" s="29"/>
      <c r="N1307" s="29"/>
    </row>
    <row r="1308" spans="10:14" ht="12">
      <c r="J1308" s="29"/>
      <c r="N1308" s="29"/>
    </row>
    <row r="1309" spans="10:14" ht="12">
      <c r="J1309" s="29"/>
      <c r="N1309" s="29"/>
    </row>
    <row r="1310" spans="10:14" ht="12">
      <c r="J1310" s="29"/>
      <c r="N1310" s="29"/>
    </row>
    <row r="1311" spans="10:14" ht="12">
      <c r="J1311" s="29"/>
      <c r="N1311" s="29"/>
    </row>
    <row r="1312" spans="10:14" ht="12">
      <c r="J1312" s="29"/>
      <c r="N1312" s="29"/>
    </row>
    <row r="1313" spans="10:14" ht="12">
      <c r="J1313" s="29"/>
      <c r="N1313" s="29"/>
    </row>
    <row r="1314" spans="10:14" ht="12">
      <c r="J1314" s="29"/>
      <c r="N1314" s="29"/>
    </row>
    <row r="1315" spans="10:14" ht="12">
      <c r="J1315" s="29"/>
      <c r="N1315" s="29"/>
    </row>
    <row r="1316" spans="10:14" ht="12">
      <c r="J1316" s="29"/>
      <c r="N1316" s="29"/>
    </row>
    <row r="1317" spans="10:14" ht="12">
      <c r="J1317" s="29"/>
      <c r="N1317" s="29"/>
    </row>
    <row r="1318" spans="10:14" ht="12">
      <c r="J1318" s="29"/>
      <c r="N1318" s="29"/>
    </row>
    <row r="1319" spans="10:14" ht="12">
      <c r="J1319" s="29"/>
      <c r="N1319" s="29"/>
    </row>
    <row r="1320" spans="10:14" ht="12">
      <c r="J1320" s="29"/>
      <c r="N1320" s="29"/>
    </row>
    <row r="1321" spans="10:14" ht="12">
      <c r="J1321" s="29"/>
      <c r="N1321" s="29"/>
    </row>
    <row r="1322" spans="10:14" ht="12">
      <c r="J1322" s="29"/>
      <c r="N1322" s="29"/>
    </row>
    <row r="1323" spans="10:14" ht="12">
      <c r="J1323" s="29"/>
      <c r="N1323" s="29"/>
    </row>
    <row r="1324" spans="10:14" ht="12">
      <c r="J1324" s="29"/>
      <c r="N1324" s="29"/>
    </row>
    <row r="1325" spans="10:14" ht="12">
      <c r="J1325" s="29"/>
      <c r="N1325" s="29"/>
    </row>
    <row r="1326" spans="10:14" ht="12">
      <c r="J1326" s="29"/>
      <c r="N1326" s="29"/>
    </row>
    <row r="1327" spans="10:14" ht="12">
      <c r="J1327" s="29"/>
      <c r="N1327" s="29"/>
    </row>
    <row r="1328" spans="10:14" ht="12">
      <c r="J1328" s="29"/>
      <c r="N1328" s="29"/>
    </row>
    <row r="1329" spans="10:14" ht="12">
      <c r="J1329" s="29"/>
      <c r="N1329" s="29"/>
    </row>
    <row r="1330" spans="10:14" ht="12">
      <c r="J1330" s="29"/>
      <c r="N1330" s="29"/>
    </row>
    <row r="1331" spans="10:14" ht="12">
      <c r="J1331" s="29"/>
      <c r="N1331" s="29"/>
    </row>
    <row r="1332" spans="10:14" ht="12">
      <c r="J1332" s="29"/>
      <c r="N1332" s="29"/>
    </row>
    <row r="1333" spans="10:14" ht="12">
      <c r="J1333" s="29"/>
      <c r="N1333" s="29"/>
    </row>
    <row r="1334" spans="10:14" ht="12">
      <c r="J1334" s="29"/>
      <c r="N1334" s="29"/>
    </row>
    <row r="1335" spans="10:14" ht="12">
      <c r="J1335" s="29"/>
      <c r="N1335" s="29"/>
    </row>
    <row r="1336" spans="10:14" ht="12">
      <c r="J1336" s="29"/>
      <c r="N1336" s="29"/>
    </row>
    <row r="1337" spans="10:14" ht="12">
      <c r="J1337" s="29"/>
      <c r="N1337" s="29"/>
    </row>
    <row r="1338" spans="10:14" ht="12">
      <c r="J1338" s="29"/>
      <c r="N1338" s="29"/>
    </row>
    <row r="1339" spans="10:14" ht="12">
      <c r="J1339" s="29"/>
      <c r="N1339" s="29"/>
    </row>
    <row r="1340" spans="10:14" ht="12">
      <c r="J1340" s="29"/>
      <c r="N1340" s="29"/>
    </row>
    <row r="1341" spans="10:14" ht="12">
      <c r="J1341" s="29"/>
      <c r="N1341" s="29"/>
    </row>
    <row r="1342" spans="10:14" ht="12">
      <c r="J1342" s="29"/>
      <c r="N1342" s="29"/>
    </row>
    <row r="1343" spans="10:14" ht="12">
      <c r="J1343" s="29"/>
      <c r="N1343" s="29"/>
    </row>
    <row r="1344" spans="10:14" ht="12">
      <c r="J1344" s="29"/>
      <c r="N1344" s="29"/>
    </row>
    <row r="1345" spans="10:14" ht="12">
      <c r="J1345" s="29"/>
      <c r="N1345" s="29"/>
    </row>
    <row r="1346" spans="10:14" ht="12">
      <c r="J1346" s="29"/>
      <c r="N1346" s="29"/>
    </row>
    <row r="1347" spans="10:14" ht="12">
      <c r="J1347" s="29"/>
      <c r="N1347" s="29"/>
    </row>
    <row r="1348" spans="10:14" ht="12">
      <c r="J1348" s="29"/>
      <c r="N1348" s="29"/>
    </row>
    <row r="1349" spans="10:14" ht="12">
      <c r="J1349" s="29"/>
      <c r="N1349" s="29"/>
    </row>
    <row r="1350" spans="10:14" ht="12">
      <c r="J1350" s="29"/>
      <c r="N1350" s="29"/>
    </row>
    <row r="1351" spans="10:14" ht="12">
      <c r="J1351" s="29"/>
      <c r="N1351" s="29"/>
    </row>
    <row r="1352" spans="10:14" ht="12">
      <c r="J1352" s="29"/>
      <c r="N1352" s="29"/>
    </row>
    <row r="1353" spans="10:14" ht="12">
      <c r="J1353" s="29"/>
      <c r="N1353" s="29"/>
    </row>
    <row r="1354" spans="10:14" ht="12">
      <c r="J1354" s="29"/>
      <c r="N1354" s="29"/>
    </row>
    <row r="1355" spans="10:14" ht="12">
      <c r="J1355" s="29"/>
      <c r="N1355" s="29"/>
    </row>
    <row r="1356" spans="10:14" ht="12">
      <c r="J1356" s="29"/>
      <c r="N1356" s="29"/>
    </row>
    <row r="1357" spans="10:14" ht="12">
      <c r="J1357" s="29"/>
      <c r="N1357" s="29"/>
    </row>
    <row r="1358" spans="10:14" ht="12">
      <c r="J1358" s="29"/>
      <c r="N1358" s="29"/>
    </row>
    <row r="1359" spans="10:14" ht="12">
      <c r="J1359" s="29"/>
      <c r="N1359" s="29"/>
    </row>
    <row r="1360" spans="10:14" ht="12">
      <c r="J1360" s="29"/>
      <c r="N1360" s="29"/>
    </row>
    <row r="1361" spans="10:14" ht="12">
      <c r="J1361" s="29"/>
      <c r="N1361" s="29"/>
    </row>
    <row r="1362" spans="10:14" ht="12">
      <c r="J1362" s="29"/>
      <c r="N1362" s="29"/>
    </row>
    <row r="1363" spans="10:14" ht="12">
      <c r="J1363" s="29"/>
      <c r="N1363" s="29"/>
    </row>
    <row r="1364" spans="10:14" ht="12">
      <c r="J1364" s="29"/>
      <c r="N1364" s="29"/>
    </row>
    <row r="1365" spans="10:14" ht="12">
      <c r="J1365" s="29"/>
      <c r="N1365" s="29"/>
    </row>
    <row r="1366" spans="10:14" ht="12">
      <c r="J1366" s="29"/>
      <c r="N1366" s="29"/>
    </row>
    <row r="1367" spans="10:14" ht="12">
      <c r="J1367" s="29"/>
      <c r="N1367" s="29"/>
    </row>
    <row r="1368" spans="10:14" ht="12">
      <c r="J1368" s="29"/>
      <c r="N1368" s="29"/>
    </row>
    <row r="1369" spans="10:14" ht="12">
      <c r="J1369" s="29"/>
      <c r="N1369" s="29"/>
    </row>
    <row r="1370" spans="10:14" ht="12">
      <c r="J1370" s="29"/>
      <c r="N1370" s="29"/>
    </row>
    <row r="1371" spans="10:14" ht="12">
      <c r="J1371" s="29"/>
      <c r="N1371" s="29"/>
    </row>
    <row r="1372" spans="10:14" ht="12">
      <c r="J1372" s="29"/>
      <c r="N1372" s="29"/>
    </row>
    <row r="1373" spans="10:14" ht="12">
      <c r="J1373" s="29"/>
      <c r="N1373" s="29"/>
    </row>
    <row r="1374" spans="10:14" ht="12">
      <c r="J1374" s="29"/>
      <c r="N1374" s="29"/>
    </row>
    <row r="1375" spans="10:14" ht="12">
      <c r="J1375" s="29"/>
      <c r="N1375" s="29"/>
    </row>
    <row r="1376" spans="10:14" ht="12">
      <c r="J1376" s="29"/>
      <c r="N1376" s="29"/>
    </row>
    <row r="1377" spans="10:14" ht="12">
      <c r="J1377" s="29"/>
      <c r="N1377" s="29"/>
    </row>
    <row r="1378" spans="10:14" ht="12">
      <c r="J1378" s="29"/>
      <c r="N1378" s="29"/>
    </row>
    <row r="1379" spans="10:14" ht="12">
      <c r="J1379" s="29"/>
      <c r="N1379" s="29"/>
    </row>
    <row r="1380" spans="10:14" ht="12">
      <c r="J1380" s="29"/>
      <c r="N1380" s="29"/>
    </row>
    <row r="1381" spans="10:14" ht="12">
      <c r="J1381" s="29"/>
      <c r="N1381" s="29"/>
    </row>
    <row r="1382" spans="10:14" ht="12">
      <c r="J1382" s="29"/>
      <c r="N1382" s="29"/>
    </row>
    <row r="1383" spans="10:14" ht="12">
      <c r="J1383" s="29"/>
      <c r="N1383" s="29"/>
    </row>
    <row r="1384" spans="10:14" ht="12">
      <c r="J1384" s="29"/>
      <c r="N1384" s="29"/>
    </row>
    <row r="1385" spans="10:14" ht="12">
      <c r="J1385" s="29"/>
      <c r="N1385" s="29"/>
    </row>
    <row r="1386" spans="10:14" ht="12">
      <c r="J1386" s="29"/>
      <c r="N1386" s="29"/>
    </row>
    <row r="1387" spans="10:14" ht="12">
      <c r="J1387" s="29"/>
      <c r="N1387" s="29"/>
    </row>
    <row r="1388" spans="10:14" ht="12">
      <c r="J1388" s="29"/>
      <c r="N1388" s="29"/>
    </row>
    <row r="1389" spans="10:14" ht="12">
      <c r="J1389" s="29"/>
      <c r="N1389" s="29"/>
    </row>
    <row r="1390" spans="10:14" ht="12">
      <c r="J1390" s="29"/>
      <c r="N1390" s="29"/>
    </row>
    <row r="1391" spans="10:14" ht="12">
      <c r="J1391" s="29"/>
      <c r="N1391" s="29"/>
    </row>
    <row r="1392" spans="10:14" ht="12">
      <c r="J1392" s="29"/>
      <c r="N1392" s="29"/>
    </row>
    <row r="1393" spans="10:14" ht="12">
      <c r="J1393" s="29"/>
      <c r="N1393" s="29"/>
    </row>
    <row r="1394" spans="10:14" ht="12">
      <c r="J1394" s="29"/>
      <c r="N1394" s="29"/>
    </row>
    <row r="1395" spans="10:14" ht="12">
      <c r="J1395" s="29"/>
      <c r="N1395" s="29"/>
    </row>
    <row r="1396" spans="10:14" ht="12">
      <c r="J1396" s="29"/>
      <c r="N1396" s="29"/>
    </row>
    <row r="1397" spans="10:14" ht="12">
      <c r="J1397" s="29"/>
      <c r="N1397" s="29"/>
    </row>
    <row r="1398" spans="10:14" ht="12">
      <c r="J1398" s="29"/>
      <c r="N1398" s="29"/>
    </row>
    <row r="1399" spans="10:14" ht="12">
      <c r="J1399" s="29"/>
      <c r="N1399" s="29"/>
    </row>
    <row r="1400" spans="10:14" ht="12">
      <c r="J1400" s="29"/>
      <c r="N1400" s="29"/>
    </row>
    <row r="1401" spans="10:14" ht="12">
      <c r="J1401" s="29"/>
      <c r="N1401" s="29"/>
    </row>
    <row r="1402" spans="10:14" ht="12">
      <c r="J1402" s="29"/>
      <c r="N1402" s="29"/>
    </row>
    <row r="1403" spans="10:14" ht="12">
      <c r="J1403" s="29"/>
      <c r="N1403" s="29"/>
    </row>
    <row r="1404" spans="10:14" ht="12">
      <c r="J1404" s="29"/>
      <c r="N1404" s="29"/>
    </row>
    <row r="1405" spans="10:14" ht="12">
      <c r="J1405" s="29"/>
      <c r="N1405" s="29"/>
    </row>
    <row r="1406" spans="10:14" ht="12">
      <c r="J1406" s="29"/>
      <c r="N1406" s="29"/>
    </row>
    <row r="1407" spans="10:14" ht="12">
      <c r="J1407" s="29"/>
      <c r="N1407" s="29"/>
    </row>
    <row r="1408" spans="10:14" ht="12">
      <c r="J1408" s="29"/>
      <c r="N1408" s="29"/>
    </row>
    <row r="1409" spans="10:14" ht="12">
      <c r="J1409" s="29"/>
      <c r="N1409" s="29"/>
    </row>
    <row r="1410" spans="10:14" ht="12">
      <c r="J1410" s="29"/>
      <c r="N1410" s="29"/>
    </row>
    <row r="1411" spans="10:14" ht="12">
      <c r="J1411" s="29"/>
      <c r="N1411" s="29"/>
    </row>
    <row r="1412" spans="10:14" ht="12">
      <c r="J1412" s="29"/>
      <c r="N1412" s="29"/>
    </row>
    <row r="1413" spans="10:14" ht="12">
      <c r="J1413" s="29"/>
      <c r="N1413" s="29"/>
    </row>
    <row r="1414" spans="10:14" ht="12">
      <c r="J1414" s="29"/>
      <c r="N1414" s="29"/>
    </row>
    <row r="1415" spans="10:14" ht="12">
      <c r="J1415" s="29"/>
      <c r="N1415" s="29"/>
    </row>
    <row r="1416" spans="10:14" ht="12">
      <c r="J1416" s="29"/>
      <c r="N1416" s="29"/>
    </row>
    <row r="1417" spans="10:14" ht="12">
      <c r="J1417" s="29"/>
      <c r="N1417" s="29"/>
    </row>
    <row r="1418" spans="10:14" ht="12">
      <c r="J1418" s="29"/>
      <c r="N1418" s="29"/>
    </row>
    <row r="1419" spans="10:14" ht="12">
      <c r="J1419" s="29"/>
      <c r="N1419" s="29"/>
    </row>
    <row r="1420" spans="10:14" ht="12">
      <c r="J1420" s="29"/>
      <c r="N1420" s="29"/>
    </row>
    <row r="1421" spans="10:14" ht="12">
      <c r="J1421" s="29"/>
      <c r="N1421" s="29"/>
    </row>
    <row r="1422" spans="10:14" ht="12">
      <c r="J1422" s="29"/>
      <c r="N1422" s="29"/>
    </row>
    <row r="1423" spans="10:14" ht="12">
      <c r="J1423" s="29"/>
      <c r="N1423" s="29"/>
    </row>
    <row r="1424" spans="10:14" ht="12">
      <c r="J1424" s="29"/>
      <c r="N1424" s="29"/>
    </row>
    <row r="1425" spans="10:14" ht="12">
      <c r="J1425" s="29"/>
      <c r="N1425" s="29"/>
    </row>
    <row r="1426" spans="10:14" ht="12">
      <c r="J1426" s="29"/>
      <c r="N1426" s="29"/>
    </row>
    <row r="1427" spans="10:14" ht="12">
      <c r="J1427" s="29"/>
      <c r="N1427" s="29"/>
    </row>
    <row r="1428" spans="10:14" ht="12">
      <c r="J1428" s="29"/>
      <c r="N1428" s="29"/>
    </row>
    <row r="1429" spans="10:14" ht="12">
      <c r="J1429" s="29"/>
      <c r="N1429" s="29"/>
    </row>
    <row r="1430" spans="10:14" ht="12">
      <c r="J1430" s="29"/>
      <c r="N1430" s="29"/>
    </row>
    <row r="1431" spans="10:14" ht="12">
      <c r="J1431" s="29"/>
      <c r="N1431" s="29"/>
    </row>
    <row r="1432" spans="10:14" ht="12">
      <c r="J1432" s="29"/>
      <c r="N1432" s="29"/>
    </row>
    <row r="1433" spans="10:14" ht="12">
      <c r="J1433" s="29"/>
      <c r="N1433" s="29"/>
    </row>
    <row r="1434" spans="10:14" ht="12">
      <c r="J1434" s="29"/>
      <c r="N1434" s="29"/>
    </row>
    <row r="1435" spans="10:14" ht="12">
      <c r="J1435" s="29"/>
      <c r="N1435" s="29"/>
    </row>
    <row r="1436" spans="10:14" ht="12">
      <c r="J1436" s="29"/>
      <c r="N1436" s="29"/>
    </row>
    <row r="1437" spans="10:14" ht="12">
      <c r="J1437" s="29"/>
      <c r="N1437" s="29"/>
    </row>
    <row r="1438" spans="10:14" ht="12">
      <c r="J1438" s="29"/>
      <c r="N1438" s="29"/>
    </row>
    <row r="1439" spans="10:14" ht="12">
      <c r="J1439" s="29"/>
      <c r="N1439" s="29"/>
    </row>
    <row r="1440" spans="10:14" ht="12">
      <c r="J1440" s="29"/>
      <c r="N1440" s="29"/>
    </row>
    <row r="1441" spans="10:14" ht="12">
      <c r="J1441" s="29"/>
      <c r="N1441" s="29"/>
    </row>
    <row r="1442" spans="10:14" ht="12">
      <c r="J1442" s="29"/>
      <c r="N1442" s="29"/>
    </row>
    <row r="1443" spans="10:14" ht="12">
      <c r="J1443" s="29"/>
      <c r="N1443" s="29"/>
    </row>
    <row r="1444" spans="10:14" ht="12">
      <c r="J1444" s="29"/>
      <c r="N1444" s="29"/>
    </row>
    <row r="1445" spans="10:14" ht="12">
      <c r="J1445" s="29"/>
      <c r="N1445" s="29"/>
    </row>
    <row r="1446" spans="10:14" ht="12">
      <c r="J1446" s="29"/>
      <c r="N1446" s="29"/>
    </row>
    <row r="1447" spans="10:14" ht="12">
      <c r="J1447" s="29"/>
      <c r="N1447" s="29"/>
    </row>
    <row r="1448" spans="10:14" ht="12">
      <c r="J1448" s="29"/>
      <c r="N1448" s="29"/>
    </row>
    <row r="1449" spans="10:14" ht="12">
      <c r="J1449" s="29"/>
      <c r="N1449" s="29"/>
    </row>
    <row r="1450" spans="10:14" ht="12">
      <c r="J1450" s="29"/>
      <c r="N1450" s="29"/>
    </row>
    <row r="1451" spans="10:14" ht="12">
      <c r="J1451" s="29"/>
      <c r="N1451" s="29"/>
    </row>
    <row r="1452" spans="10:14" ht="12">
      <c r="J1452" s="29"/>
      <c r="N1452" s="29"/>
    </row>
    <row r="1453" spans="10:14" ht="12">
      <c r="J1453" s="29"/>
      <c r="N1453" s="29"/>
    </row>
    <row r="1454" spans="10:14" ht="12">
      <c r="J1454" s="29"/>
      <c r="N1454" s="29"/>
    </row>
    <row r="1455" spans="10:14" ht="12">
      <c r="J1455" s="29"/>
      <c r="N1455" s="29"/>
    </row>
    <row r="1456" spans="10:14" ht="12">
      <c r="J1456" s="29"/>
      <c r="N1456" s="29"/>
    </row>
    <row r="1457" spans="10:14" ht="12">
      <c r="J1457" s="29"/>
      <c r="N1457" s="29"/>
    </row>
    <row r="1458" spans="10:14" ht="12">
      <c r="J1458" s="29"/>
      <c r="N1458" s="29"/>
    </row>
    <row r="1459" spans="10:14" ht="12">
      <c r="J1459" s="29"/>
      <c r="N1459" s="29"/>
    </row>
    <row r="1460" spans="10:14" ht="12">
      <c r="J1460" s="29"/>
      <c r="N1460" s="29"/>
    </row>
    <row r="1461" spans="10:14" ht="12">
      <c r="J1461" s="29"/>
      <c r="N1461" s="29"/>
    </row>
    <row r="1462" spans="10:14" ht="12">
      <c r="J1462" s="29"/>
      <c r="N1462" s="29"/>
    </row>
    <row r="1463" spans="10:14" ht="12">
      <c r="J1463" s="29"/>
      <c r="N1463" s="29"/>
    </row>
    <row r="1464" spans="10:14" ht="12">
      <c r="J1464" s="29"/>
      <c r="N1464" s="29"/>
    </row>
    <row r="1465" spans="10:14" ht="12">
      <c r="J1465" s="29"/>
      <c r="N1465" s="29"/>
    </row>
    <row r="1466" spans="10:14" ht="12">
      <c r="J1466" s="29"/>
      <c r="N1466" s="29"/>
    </row>
    <row r="1467" spans="10:14" ht="12">
      <c r="J1467" s="29"/>
      <c r="N1467" s="29"/>
    </row>
    <row r="1468" spans="10:14" ht="12">
      <c r="J1468" s="29"/>
      <c r="N1468" s="29"/>
    </row>
    <row r="1469" spans="10:14" ht="12">
      <c r="J1469" s="29"/>
      <c r="N1469" s="29"/>
    </row>
    <row r="1470" spans="10:14" ht="12">
      <c r="J1470" s="29"/>
      <c r="N1470" s="29"/>
    </row>
    <row r="1471" spans="10:14" ht="12">
      <c r="J1471" s="29"/>
      <c r="N1471" s="29"/>
    </row>
    <row r="1472" spans="10:14" ht="12">
      <c r="J1472" s="29"/>
      <c r="N1472" s="29"/>
    </row>
    <row r="1473" spans="10:14" ht="12">
      <c r="J1473" s="29"/>
      <c r="N1473" s="29"/>
    </row>
    <row r="1474" spans="10:14" ht="12">
      <c r="J1474" s="29"/>
      <c r="N1474" s="29"/>
    </row>
    <row r="1475" spans="10:14" ht="12">
      <c r="J1475" s="29"/>
      <c r="N1475" s="29"/>
    </row>
    <row r="1476" spans="10:14" ht="12">
      <c r="J1476" s="29"/>
      <c r="N1476" s="29"/>
    </row>
    <row r="1477" spans="10:14" ht="12">
      <c r="J1477" s="29"/>
      <c r="N1477" s="29"/>
    </row>
    <row r="1478" spans="10:14" ht="12">
      <c r="J1478" s="29"/>
      <c r="N1478" s="29"/>
    </row>
    <row r="1479" spans="10:14" ht="12">
      <c r="J1479" s="29"/>
      <c r="N1479" s="29"/>
    </row>
    <row r="1480" spans="10:14" ht="12">
      <c r="J1480" s="29"/>
      <c r="N1480" s="29"/>
    </row>
    <row r="1481" spans="10:14" ht="12">
      <c r="J1481" s="29"/>
      <c r="N1481" s="29"/>
    </row>
    <row r="1482" spans="10:14" ht="12">
      <c r="J1482" s="29"/>
      <c r="N1482" s="29"/>
    </row>
    <row r="1483" spans="10:14" ht="12">
      <c r="J1483" s="29"/>
      <c r="N1483" s="29"/>
    </row>
    <row r="1484" spans="10:14" ht="12">
      <c r="J1484" s="29"/>
      <c r="N1484" s="29"/>
    </row>
    <row r="1485" spans="10:14" ht="12">
      <c r="J1485" s="29"/>
      <c r="N1485" s="29"/>
    </row>
    <row r="1486" spans="10:14" ht="12">
      <c r="J1486" s="29"/>
      <c r="N1486" s="29"/>
    </row>
    <row r="1487" spans="10:14" ht="12">
      <c r="J1487" s="29"/>
      <c r="N1487" s="29"/>
    </row>
    <row r="1488" spans="10:14" ht="12">
      <c r="J1488" s="29"/>
      <c r="N1488" s="29"/>
    </row>
    <row r="1489" spans="10:14" ht="12">
      <c r="J1489" s="29"/>
      <c r="N1489" s="29"/>
    </row>
    <row r="1490" spans="10:14" ht="12">
      <c r="J1490" s="29"/>
      <c r="N1490" s="29"/>
    </row>
    <row r="1491" spans="10:14" ht="12">
      <c r="J1491" s="29"/>
      <c r="N1491" s="29"/>
    </row>
    <row r="1492" spans="10:14" ht="12">
      <c r="J1492" s="29"/>
      <c r="N1492" s="29"/>
    </row>
    <row r="1493" spans="10:14" ht="12">
      <c r="J1493" s="29"/>
      <c r="N1493" s="29"/>
    </row>
    <row r="1494" spans="10:14" ht="12">
      <c r="J1494" s="29"/>
      <c r="N1494" s="29"/>
    </row>
    <row r="1495" spans="10:14" ht="12">
      <c r="J1495" s="29"/>
      <c r="N1495" s="29"/>
    </row>
    <row r="1496" spans="10:14" ht="12">
      <c r="J1496" s="29"/>
      <c r="N1496" s="29"/>
    </row>
    <row r="1497" spans="10:14" ht="12">
      <c r="J1497" s="29"/>
      <c r="N1497" s="29"/>
    </row>
    <row r="1498" spans="10:14" ht="12">
      <c r="J1498" s="29"/>
      <c r="N1498" s="29"/>
    </row>
    <row r="1499" spans="10:14" ht="12">
      <c r="J1499" s="29"/>
      <c r="N1499" s="29"/>
    </row>
    <row r="1500" spans="10:14" ht="12">
      <c r="J1500" s="29"/>
      <c r="N1500" s="29"/>
    </row>
    <row r="1501" spans="10:14" ht="12">
      <c r="J1501" s="29"/>
      <c r="N1501" s="29"/>
    </row>
    <row r="1502" spans="10:14" ht="12">
      <c r="J1502" s="29"/>
      <c r="N1502" s="29"/>
    </row>
    <row r="1503" spans="10:14" ht="12">
      <c r="J1503" s="29"/>
      <c r="N1503" s="29"/>
    </row>
    <row r="1504" spans="10:14" ht="12">
      <c r="J1504" s="29"/>
      <c r="N1504" s="29"/>
    </row>
    <row r="1505" spans="10:14" ht="12">
      <c r="J1505" s="29"/>
      <c r="N1505" s="29"/>
    </row>
    <row r="1506" spans="10:14" ht="12">
      <c r="J1506" s="29"/>
      <c r="N1506" s="29"/>
    </row>
    <row r="1507" spans="10:14" ht="12">
      <c r="J1507" s="29"/>
      <c r="N1507" s="29"/>
    </row>
    <row r="1508" spans="10:14" ht="12">
      <c r="J1508" s="29"/>
      <c r="N1508" s="29"/>
    </row>
    <row r="1509" spans="10:14" ht="12">
      <c r="J1509" s="29"/>
      <c r="N1509" s="29"/>
    </row>
    <row r="1510" spans="10:14" ht="12">
      <c r="J1510" s="29"/>
      <c r="N1510" s="29"/>
    </row>
    <row r="1511" spans="10:14" ht="12">
      <c r="J1511" s="29"/>
      <c r="N1511" s="29"/>
    </row>
    <row r="1512" spans="10:14" ht="12">
      <c r="J1512" s="29"/>
      <c r="N1512" s="29"/>
    </row>
    <row r="1513" spans="10:14" ht="12">
      <c r="J1513" s="29"/>
      <c r="N1513" s="29"/>
    </row>
    <row r="1514" spans="10:14" ht="12">
      <c r="J1514" s="29"/>
      <c r="N1514" s="29"/>
    </row>
    <row r="1515" spans="10:14" ht="12">
      <c r="J1515" s="29"/>
      <c r="N1515" s="29"/>
    </row>
    <row r="1516" spans="10:14" ht="12">
      <c r="J1516" s="29"/>
      <c r="N1516" s="29"/>
    </row>
    <row r="1517" spans="10:14" ht="12">
      <c r="J1517" s="29"/>
      <c r="N1517" s="29"/>
    </row>
    <row r="1518" spans="10:14" ht="12">
      <c r="J1518" s="29"/>
      <c r="N1518" s="29"/>
    </row>
    <row r="1519" spans="10:14" ht="12">
      <c r="J1519" s="29"/>
      <c r="N1519" s="29"/>
    </row>
    <row r="1520" spans="10:14" ht="12">
      <c r="J1520" s="29"/>
      <c r="N1520" s="29"/>
    </row>
    <row r="1521" spans="10:14" ht="12">
      <c r="J1521" s="29"/>
      <c r="N1521" s="29"/>
    </row>
    <row r="1522" spans="10:14" ht="12">
      <c r="J1522" s="29"/>
      <c r="N1522" s="29"/>
    </row>
    <row r="1523" spans="10:14" ht="12">
      <c r="J1523" s="29"/>
      <c r="N1523" s="29"/>
    </row>
    <row r="1524" spans="10:14" ht="12">
      <c r="J1524" s="29"/>
      <c r="N1524" s="29"/>
    </row>
    <row r="1525" spans="10:14" ht="12">
      <c r="J1525" s="29"/>
      <c r="N1525" s="29"/>
    </row>
    <row r="1526" spans="10:14" ht="12">
      <c r="J1526" s="29"/>
      <c r="N1526" s="29"/>
    </row>
    <row r="1527" spans="10:14" ht="12">
      <c r="J1527" s="29"/>
      <c r="N1527" s="29"/>
    </row>
    <row r="1528" spans="10:14" ht="12">
      <c r="J1528" s="29"/>
      <c r="N1528" s="29"/>
    </row>
    <row r="1529" spans="10:14" ht="12">
      <c r="J1529" s="29"/>
      <c r="N1529" s="29"/>
    </row>
    <row r="1530" spans="10:14" ht="12">
      <c r="J1530" s="29"/>
      <c r="N1530" s="29"/>
    </row>
    <row r="1531" spans="10:14" ht="12">
      <c r="J1531" s="29"/>
      <c r="N1531" s="29"/>
    </row>
    <row r="1532" spans="10:14" ht="12">
      <c r="J1532" s="29"/>
      <c r="N1532" s="29"/>
    </row>
    <row r="1533" spans="10:14" ht="12">
      <c r="J1533" s="29"/>
      <c r="N1533" s="29"/>
    </row>
    <row r="1534" spans="10:14" ht="12">
      <c r="J1534" s="29"/>
      <c r="N1534" s="29"/>
    </row>
    <row r="1535" spans="10:14" ht="12">
      <c r="J1535" s="29"/>
      <c r="N1535" s="29"/>
    </row>
    <row r="1536" spans="10:14" ht="12">
      <c r="J1536" s="29"/>
      <c r="N1536" s="29"/>
    </row>
    <row r="1537" spans="10:14" ht="12">
      <c r="J1537" s="29"/>
      <c r="N1537" s="29"/>
    </row>
    <row r="1538" spans="10:14" ht="12">
      <c r="J1538" s="29"/>
      <c r="N1538" s="29"/>
    </row>
    <row r="1539" spans="10:14" ht="12">
      <c r="J1539" s="29"/>
      <c r="N1539" s="29"/>
    </row>
    <row r="1540" spans="10:14" ht="12">
      <c r="J1540" s="29"/>
      <c r="N1540" s="29"/>
    </row>
    <row r="1541" spans="10:14" ht="12">
      <c r="J1541" s="29"/>
      <c r="N1541" s="29"/>
    </row>
    <row r="1542" spans="10:14" ht="12">
      <c r="J1542" s="29"/>
      <c r="N1542" s="29"/>
    </row>
    <row r="1543" spans="10:14" ht="12">
      <c r="J1543" s="29"/>
      <c r="N1543" s="29"/>
    </row>
    <row r="1544" spans="10:14" ht="12">
      <c r="J1544" s="29"/>
      <c r="N1544" s="29"/>
    </row>
    <row r="1545" spans="10:14" ht="12">
      <c r="J1545" s="29"/>
      <c r="N1545" s="29"/>
    </row>
    <row r="1546" spans="10:14" ht="12">
      <c r="J1546" s="29"/>
      <c r="N1546" s="29"/>
    </row>
    <row r="1547" spans="10:14" ht="12">
      <c r="J1547" s="29"/>
      <c r="N1547" s="29"/>
    </row>
    <row r="1548" spans="10:14" ht="12">
      <c r="J1548" s="29"/>
      <c r="N1548" s="29"/>
    </row>
    <row r="1549" spans="10:14" ht="12">
      <c r="J1549" s="29"/>
      <c r="N1549" s="29"/>
    </row>
    <row r="1550" spans="10:14" ht="12">
      <c r="J1550" s="29"/>
      <c r="N1550" s="29"/>
    </row>
    <row r="1551" spans="10:14" ht="12">
      <c r="J1551" s="29"/>
      <c r="N1551" s="29"/>
    </row>
    <row r="1552" spans="10:14" ht="12">
      <c r="J1552" s="29"/>
      <c r="N1552" s="29"/>
    </row>
    <row r="1553" spans="10:14" ht="12">
      <c r="J1553" s="29"/>
      <c r="N1553" s="29"/>
    </row>
    <row r="1554" spans="10:14" ht="12">
      <c r="J1554" s="29"/>
      <c r="N1554" s="29"/>
    </row>
    <row r="1555" spans="10:14" ht="12">
      <c r="J1555" s="29"/>
      <c r="N1555" s="29"/>
    </row>
    <row r="1556" spans="10:14" ht="12">
      <c r="J1556" s="29"/>
      <c r="N1556" s="29"/>
    </row>
    <row r="1557" spans="10:14" ht="12">
      <c r="J1557" s="29"/>
      <c r="N1557" s="29"/>
    </row>
    <row r="1558" spans="10:14" ht="12">
      <c r="J1558" s="29"/>
      <c r="N1558" s="29"/>
    </row>
    <row r="1559" spans="10:14" ht="12">
      <c r="J1559" s="29"/>
      <c r="N1559" s="29"/>
    </row>
    <row r="1560" spans="10:14" ht="12">
      <c r="J1560" s="29"/>
      <c r="N1560" s="29"/>
    </row>
    <row r="1561" spans="10:14" ht="12">
      <c r="J1561" s="29"/>
      <c r="N1561" s="29"/>
    </row>
    <row r="1562" spans="10:14" ht="12">
      <c r="J1562" s="29"/>
      <c r="N1562" s="29"/>
    </row>
    <row r="1563" spans="10:14" ht="12">
      <c r="J1563" s="29"/>
      <c r="N1563" s="29"/>
    </row>
    <row r="1564" spans="10:14" ht="12">
      <c r="J1564" s="29"/>
      <c r="N1564" s="29"/>
    </row>
    <row r="1565" spans="10:14" ht="12">
      <c r="J1565" s="29"/>
      <c r="N1565" s="29"/>
    </row>
    <row r="1566" spans="10:14" ht="12">
      <c r="J1566" s="29"/>
      <c r="N1566" s="29"/>
    </row>
    <row r="1567" spans="10:14" ht="12">
      <c r="J1567" s="29"/>
      <c r="N1567" s="29"/>
    </row>
    <row r="1568" spans="10:14" ht="12">
      <c r="J1568" s="29"/>
      <c r="N1568" s="29"/>
    </row>
    <row r="1569" spans="10:14" ht="12">
      <c r="J1569" s="29"/>
      <c r="N1569" s="29"/>
    </row>
    <row r="1570" spans="10:14" ht="12">
      <c r="J1570" s="29"/>
      <c r="N1570" s="29"/>
    </row>
    <row r="1571" spans="10:14" ht="12">
      <c r="J1571" s="29"/>
      <c r="N1571" s="29"/>
    </row>
    <row r="1572" spans="10:14" ht="12">
      <c r="J1572" s="29"/>
      <c r="N1572" s="29"/>
    </row>
    <row r="1573" spans="10:14" ht="12">
      <c r="J1573" s="29"/>
      <c r="N1573" s="29"/>
    </row>
    <row r="1574" spans="10:14" ht="12">
      <c r="J1574" s="29"/>
      <c r="N1574" s="29"/>
    </row>
    <row r="1575" spans="10:14" ht="12">
      <c r="J1575" s="29"/>
      <c r="N1575" s="29"/>
    </row>
    <row r="1576" spans="10:14" ht="12">
      <c r="J1576" s="29"/>
      <c r="N1576" s="29"/>
    </row>
    <row r="1577" spans="10:14" ht="12">
      <c r="J1577" s="29"/>
      <c r="N1577" s="29"/>
    </row>
    <row r="1578" spans="10:14" ht="12">
      <c r="J1578" s="29"/>
      <c r="N1578" s="29"/>
    </row>
    <row r="1579" spans="10:14" ht="12">
      <c r="J1579" s="29"/>
      <c r="N1579" s="29"/>
    </row>
    <row r="1580" spans="10:14" ht="12">
      <c r="J1580" s="29"/>
      <c r="N1580" s="29"/>
    </row>
    <row r="1581" spans="10:14" ht="12">
      <c r="J1581" s="29"/>
      <c r="N1581" s="29"/>
    </row>
    <row r="1582" spans="10:14" ht="12">
      <c r="J1582" s="29"/>
      <c r="N1582" s="29"/>
    </row>
    <row r="1583" spans="10:14" ht="12">
      <c r="J1583" s="29"/>
      <c r="N1583" s="29"/>
    </row>
    <row r="1584" spans="10:14" ht="12">
      <c r="J1584" s="29"/>
      <c r="N1584" s="29"/>
    </row>
    <row r="1585" spans="10:14" ht="12">
      <c r="J1585" s="29"/>
      <c r="N1585" s="29"/>
    </row>
    <row r="1586" spans="10:14" ht="12">
      <c r="J1586" s="29"/>
      <c r="N1586" s="29"/>
    </row>
    <row r="1587" spans="10:14" ht="12">
      <c r="J1587" s="29"/>
      <c r="N1587" s="29"/>
    </row>
    <row r="1588" spans="10:14" ht="12">
      <c r="J1588" s="29"/>
      <c r="N1588" s="29"/>
    </row>
    <row r="1589" spans="10:14" ht="12">
      <c r="J1589" s="29"/>
      <c r="N1589" s="29"/>
    </row>
    <row r="1590" spans="10:14" ht="12">
      <c r="J1590" s="29"/>
      <c r="N1590" s="29"/>
    </row>
    <row r="1591" spans="10:14" ht="12">
      <c r="J1591" s="29"/>
      <c r="N1591" s="29"/>
    </row>
    <row r="1592" spans="10:14" ht="12">
      <c r="J1592" s="29"/>
      <c r="N1592" s="29"/>
    </row>
    <row r="1593" spans="10:14" ht="12">
      <c r="J1593" s="29"/>
      <c r="N1593" s="29"/>
    </row>
    <row r="1594" spans="10:14" ht="12">
      <c r="J1594" s="29"/>
      <c r="N1594" s="29"/>
    </row>
    <row r="1595" spans="10:14" ht="12">
      <c r="J1595" s="29"/>
      <c r="N1595" s="29"/>
    </row>
    <row r="1596" spans="10:14" ht="12">
      <c r="J1596" s="29"/>
      <c r="N1596" s="29"/>
    </row>
    <row r="1597" spans="10:14" ht="12">
      <c r="J1597" s="29"/>
      <c r="N1597" s="29"/>
    </row>
    <row r="1598" spans="10:14" ht="12">
      <c r="J1598" s="29"/>
      <c r="N1598" s="29"/>
    </row>
    <row r="1599" spans="10:14" ht="12">
      <c r="J1599" s="29"/>
      <c r="N1599" s="29"/>
    </row>
    <row r="1600" spans="10:14" ht="12">
      <c r="J1600" s="29"/>
      <c r="N1600" s="29"/>
    </row>
    <row r="1601" spans="10:14" ht="12">
      <c r="J1601" s="29"/>
      <c r="N1601" s="29"/>
    </row>
    <row r="1602" spans="10:14" ht="12">
      <c r="J1602" s="29"/>
      <c r="N1602" s="29"/>
    </row>
    <row r="1603" spans="10:14" ht="12">
      <c r="J1603" s="29"/>
      <c r="N1603" s="29"/>
    </row>
    <row r="1604" spans="10:14" ht="12">
      <c r="J1604" s="29"/>
      <c r="N1604" s="29"/>
    </row>
    <row r="1605" spans="10:14" ht="12">
      <c r="J1605" s="29"/>
      <c r="N1605" s="29"/>
    </row>
    <row r="1606" spans="10:14" ht="12">
      <c r="J1606" s="29"/>
      <c r="N1606" s="29"/>
    </row>
    <row r="1607" spans="10:14" ht="12">
      <c r="J1607" s="29"/>
      <c r="N1607" s="29"/>
    </row>
    <row r="1608" spans="10:14" ht="12">
      <c r="J1608" s="29"/>
      <c r="N1608" s="29"/>
    </row>
    <row r="1609" spans="10:14" ht="12">
      <c r="J1609" s="29"/>
      <c r="N1609" s="29"/>
    </row>
    <row r="1610" spans="10:14" ht="12">
      <c r="J1610" s="29"/>
      <c r="N1610" s="29"/>
    </row>
    <row r="1611" spans="10:14" ht="12">
      <c r="J1611" s="29"/>
      <c r="N1611" s="29"/>
    </row>
    <row r="1612" spans="10:14" ht="12">
      <c r="J1612" s="29"/>
      <c r="N1612" s="29"/>
    </row>
    <row r="1613" spans="10:14" ht="12">
      <c r="J1613" s="29"/>
      <c r="N1613" s="29"/>
    </row>
    <row r="1614" spans="10:14" ht="12">
      <c r="J1614" s="29"/>
      <c r="N1614" s="29"/>
    </row>
    <row r="1615" spans="10:14" ht="12">
      <c r="J1615" s="29"/>
      <c r="N1615" s="29"/>
    </row>
    <row r="1616" spans="10:14" ht="12">
      <c r="J1616" s="29"/>
      <c r="N1616" s="29"/>
    </row>
    <row r="1617" spans="10:14" ht="12">
      <c r="J1617" s="29"/>
      <c r="N1617" s="29"/>
    </row>
    <row r="1618" spans="10:14" ht="12">
      <c r="J1618" s="29"/>
      <c r="N1618" s="29"/>
    </row>
    <row r="1619" spans="10:14" ht="12">
      <c r="J1619" s="29"/>
      <c r="N1619" s="29"/>
    </row>
    <row r="1620" spans="10:14" ht="12">
      <c r="J1620" s="29"/>
      <c r="N1620" s="29"/>
    </row>
    <row r="1621" spans="10:14" ht="12">
      <c r="J1621" s="29"/>
      <c r="N1621" s="29"/>
    </row>
    <row r="1622" spans="10:14" ht="12">
      <c r="J1622" s="29"/>
      <c r="N1622" s="29"/>
    </row>
    <row r="1623" spans="10:14" ht="12">
      <c r="J1623" s="29"/>
      <c r="N1623" s="29"/>
    </row>
    <row r="1624" spans="10:14" ht="12">
      <c r="J1624" s="29"/>
      <c r="N1624" s="29"/>
    </row>
    <row r="1625" spans="10:14" ht="12">
      <c r="J1625" s="29"/>
      <c r="N1625" s="29"/>
    </row>
    <row r="1626" spans="10:14" ht="12">
      <c r="J1626" s="29"/>
      <c r="N1626" s="29"/>
    </row>
    <row r="1627" spans="10:14" ht="12">
      <c r="J1627" s="29"/>
      <c r="N1627" s="29"/>
    </row>
    <row r="1628" spans="10:14" ht="12">
      <c r="J1628" s="29"/>
      <c r="N1628" s="29"/>
    </row>
    <row r="1629" spans="10:14" ht="12">
      <c r="J1629" s="29"/>
      <c r="N1629" s="29"/>
    </row>
    <row r="1630" spans="10:14" ht="12">
      <c r="J1630" s="29"/>
      <c r="N1630" s="29"/>
    </row>
    <row r="1631" spans="10:14" ht="12">
      <c r="J1631" s="29"/>
      <c r="N1631" s="29"/>
    </row>
    <row r="1632" spans="10:14" ht="12">
      <c r="J1632" s="29"/>
      <c r="N1632" s="29"/>
    </row>
    <row r="1633" spans="10:14" ht="12">
      <c r="J1633" s="29"/>
      <c r="N1633" s="29"/>
    </row>
    <row r="1634" spans="10:14" ht="12">
      <c r="J1634" s="29"/>
      <c r="N1634" s="29"/>
    </row>
    <row r="1635" spans="10:14" ht="12">
      <c r="J1635" s="29"/>
      <c r="N1635" s="29"/>
    </row>
    <row r="1636" spans="10:14" ht="12">
      <c r="J1636" s="29"/>
      <c r="N1636" s="29"/>
    </row>
    <row r="1637" spans="10:14" ht="12">
      <c r="J1637" s="29"/>
      <c r="N1637" s="29"/>
    </row>
    <row r="1638" spans="10:14" ht="12">
      <c r="J1638" s="29"/>
      <c r="N1638" s="29"/>
    </row>
    <row r="1639" spans="10:14" ht="12">
      <c r="J1639" s="29"/>
      <c r="N1639" s="29"/>
    </row>
    <row r="1640" spans="10:14" ht="12">
      <c r="J1640" s="29"/>
      <c r="N1640" s="29"/>
    </row>
    <row r="1641" spans="10:14" ht="12">
      <c r="J1641" s="29"/>
      <c r="N1641" s="29"/>
    </row>
    <row r="1642" spans="10:14" ht="12">
      <c r="J1642" s="29"/>
      <c r="N1642" s="29"/>
    </row>
    <row r="1643" spans="10:14" ht="12">
      <c r="J1643" s="29"/>
      <c r="N1643" s="29"/>
    </row>
    <row r="1644" spans="10:14" ht="12">
      <c r="J1644" s="29"/>
      <c r="N1644" s="29"/>
    </row>
    <row r="1645" spans="10:14" ht="12">
      <c r="J1645" s="29"/>
      <c r="N1645" s="29"/>
    </row>
    <row r="1646" spans="10:14" ht="12">
      <c r="J1646" s="29"/>
      <c r="N1646" s="29"/>
    </row>
    <row r="1647" spans="10:14" ht="12">
      <c r="J1647" s="29"/>
      <c r="N1647" s="29"/>
    </row>
    <row r="1648" spans="10:14" ht="12">
      <c r="J1648" s="29"/>
      <c r="N1648" s="29"/>
    </row>
    <row r="1649" spans="10:14" ht="12">
      <c r="J1649" s="29"/>
      <c r="N1649" s="29"/>
    </row>
    <row r="1650" spans="10:14" ht="12">
      <c r="J1650" s="29"/>
      <c r="N1650" s="29"/>
    </row>
    <row r="1651" spans="10:14" ht="12">
      <c r="J1651" s="29"/>
      <c r="N1651" s="29"/>
    </row>
    <row r="1652" spans="10:14" ht="12">
      <c r="J1652" s="29"/>
      <c r="N1652" s="29"/>
    </row>
    <row r="1653" spans="10:14" ht="12">
      <c r="J1653" s="29"/>
      <c r="N1653" s="29"/>
    </row>
    <row r="1654" spans="10:14" ht="12">
      <c r="J1654" s="29"/>
      <c r="N1654" s="29"/>
    </row>
    <row r="1655" spans="10:14" ht="12">
      <c r="J1655" s="29"/>
      <c r="N1655" s="29"/>
    </row>
    <row r="1656" spans="10:14" ht="12">
      <c r="J1656" s="29"/>
      <c r="N1656" s="29"/>
    </row>
    <row r="1657" spans="10:14" ht="12">
      <c r="J1657" s="29"/>
      <c r="N1657" s="29"/>
    </row>
    <row r="1658" spans="10:14" ht="12">
      <c r="J1658" s="29"/>
      <c r="N1658" s="29"/>
    </row>
    <row r="1659" spans="10:14" ht="12">
      <c r="J1659" s="29"/>
      <c r="N1659" s="29"/>
    </row>
    <row r="1660" spans="10:14" ht="12">
      <c r="J1660" s="29"/>
      <c r="N1660" s="29"/>
    </row>
    <row r="1661" spans="10:14" ht="12">
      <c r="J1661" s="29"/>
      <c r="N1661" s="29"/>
    </row>
    <row r="1662" spans="10:14" ht="12">
      <c r="J1662" s="29"/>
      <c r="N1662" s="29"/>
    </row>
    <row r="1663" spans="10:14" ht="12">
      <c r="J1663" s="29"/>
      <c r="N1663" s="29"/>
    </row>
    <row r="1664" spans="10:14" ht="12">
      <c r="J1664" s="29"/>
      <c r="N1664" s="29"/>
    </row>
    <row r="1665" spans="10:14" ht="12">
      <c r="J1665" s="29"/>
      <c r="N1665" s="29"/>
    </row>
    <row r="1666" spans="10:14" ht="12">
      <c r="J1666" s="29"/>
      <c r="N1666" s="29"/>
    </row>
    <row r="1667" spans="10:14" ht="12">
      <c r="J1667" s="29"/>
      <c r="N1667" s="29"/>
    </row>
    <row r="1668" spans="10:14" ht="12">
      <c r="J1668" s="29"/>
      <c r="N1668" s="29"/>
    </row>
    <row r="1669" spans="10:14" ht="12">
      <c r="J1669" s="29"/>
      <c r="N1669" s="29"/>
    </row>
    <row r="1670" spans="10:14" ht="12">
      <c r="J1670" s="29"/>
      <c r="N1670" s="29"/>
    </row>
    <row r="1671" spans="10:14" ht="12">
      <c r="J1671" s="29"/>
      <c r="N1671" s="29"/>
    </row>
    <row r="1672" spans="10:14" ht="12">
      <c r="J1672" s="29"/>
      <c r="N1672" s="29"/>
    </row>
    <row r="1673" spans="10:14" ht="12">
      <c r="J1673" s="29"/>
      <c r="N1673" s="29"/>
    </row>
    <row r="1674" spans="10:14" ht="12">
      <c r="J1674" s="29"/>
      <c r="N1674" s="29"/>
    </row>
    <row r="1675" spans="10:14" ht="12">
      <c r="J1675" s="29"/>
      <c r="N1675" s="29"/>
    </row>
    <row r="1676" spans="10:14" ht="12">
      <c r="J1676" s="29"/>
      <c r="N1676" s="29"/>
    </row>
    <row r="1677" spans="10:14" ht="12">
      <c r="J1677" s="29"/>
      <c r="N1677" s="29"/>
    </row>
    <row r="1678" spans="10:14" ht="12">
      <c r="J1678" s="29"/>
      <c r="N1678" s="29"/>
    </row>
    <row r="1679" spans="10:14" ht="12">
      <c r="J1679" s="29"/>
      <c r="N1679" s="29"/>
    </row>
    <row r="1680" spans="10:14" ht="12">
      <c r="J1680" s="29"/>
      <c r="N1680" s="29"/>
    </row>
    <row r="1681" spans="10:14" ht="12">
      <c r="J1681" s="29"/>
      <c r="N1681" s="29"/>
    </row>
    <row r="1682" spans="10:14" ht="12">
      <c r="J1682" s="29"/>
      <c r="N1682" s="29"/>
    </row>
    <row r="1683" spans="10:14" ht="12">
      <c r="J1683" s="29"/>
      <c r="N1683" s="29"/>
    </row>
    <row r="1684" spans="10:14" ht="12">
      <c r="J1684" s="29"/>
      <c r="N1684" s="29"/>
    </row>
    <row r="1685" spans="10:14" ht="12">
      <c r="J1685" s="29"/>
      <c r="N1685" s="29"/>
    </row>
    <row r="1686" spans="10:14" ht="12">
      <c r="J1686" s="29"/>
      <c r="N1686" s="29"/>
    </row>
    <row r="1687" spans="10:14" ht="12">
      <c r="J1687" s="29"/>
      <c r="N1687" s="29"/>
    </row>
    <row r="1688" spans="10:14" ht="12">
      <c r="J1688" s="29"/>
      <c r="N1688" s="29"/>
    </row>
    <row r="1689" spans="10:14" ht="12">
      <c r="J1689" s="29"/>
      <c r="N1689" s="29"/>
    </row>
    <row r="1690" spans="10:14" ht="12">
      <c r="J1690" s="29"/>
      <c r="N1690" s="29"/>
    </row>
    <row r="1691" spans="10:14" ht="12">
      <c r="J1691" s="29"/>
      <c r="N1691" s="29"/>
    </row>
    <row r="1692" spans="10:14" ht="12">
      <c r="J1692" s="29"/>
      <c r="N1692" s="29"/>
    </row>
    <row r="1693" spans="10:14" ht="12">
      <c r="J1693" s="29"/>
      <c r="N1693" s="29"/>
    </row>
    <row r="1694" spans="10:14" ht="12">
      <c r="J1694" s="29"/>
      <c r="N1694" s="29"/>
    </row>
    <row r="1695" spans="10:14" ht="12">
      <c r="J1695" s="29"/>
      <c r="N1695" s="29"/>
    </row>
    <row r="1696" spans="10:14" ht="12">
      <c r="J1696" s="29"/>
      <c r="N1696" s="29"/>
    </row>
    <row r="1697" spans="10:14" ht="12">
      <c r="J1697" s="29"/>
      <c r="N1697" s="29"/>
    </row>
    <row r="1698" spans="10:14" ht="12">
      <c r="J1698" s="29"/>
      <c r="N1698" s="29"/>
    </row>
    <row r="1699" spans="10:14" ht="12">
      <c r="J1699" s="29"/>
      <c r="N1699" s="29"/>
    </row>
    <row r="1700" spans="10:14" ht="12">
      <c r="J1700" s="29"/>
      <c r="N1700" s="29"/>
    </row>
    <row r="1701" spans="10:14" ht="12">
      <c r="J1701" s="29"/>
      <c r="N1701" s="29"/>
    </row>
    <row r="1702" spans="10:14" ht="12">
      <c r="J1702" s="29"/>
      <c r="N1702" s="29"/>
    </row>
    <row r="1703" spans="10:14" ht="12">
      <c r="J1703" s="29"/>
      <c r="N1703" s="29"/>
    </row>
    <row r="1704" spans="10:14" ht="12">
      <c r="J1704" s="29"/>
      <c r="N1704" s="29"/>
    </row>
    <row r="1705" spans="10:14" ht="12">
      <c r="J1705" s="29"/>
      <c r="N1705" s="29"/>
    </row>
    <row r="1706" spans="10:14" ht="12">
      <c r="J1706" s="29"/>
      <c r="N1706" s="29"/>
    </row>
    <row r="1707" spans="10:14" ht="12">
      <c r="J1707" s="29"/>
      <c r="N1707" s="29"/>
    </row>
    <row r="1708" spans="10:14" ht="12">
      <c r="J1708" s="29"/>
      <c r="N1708" s="29"/>
    </row>
    <row r="1709" spans="10:14" ht="12">
      <c r="J1709" s="29"/>
      <c r="N1709" s="29"/>
    </row>
    <row r="1710" spans="10:14" ht="12">
      <c r="J1710" s="29"/>
      <c r="N1710" s="29"/>
    </row>
    <row r="1711" spans="10:14" ht="12">
      <c r="J1711" s="29"/>
      <c r="N1711" s="29"/>
    </row>
    <row r="1712" spans="10:14" ht="12">
      <c r="J1712" s="29"/>
      <c r="N1712" s="29"/>
    </row>
    <row r="1713" spans="10:14" ht="12">
      <c r="J1713" s="29"/>
      <c r="N1713" s="29"/>
    </row>
    <row r="1714" spans="10:14" ht="12">
      <c r="J1714" s="29"/>
      <c r="N1714" s="29"/>
    </row>
    <row r="1715" spans="10:14" ht="12">
      <c r="J1715" s="29"/>
      <c r="N1715" s="29"/>
    </row>
    <row r="1716" spans="10:14" ht="12">
      <c r="J1716" s="29"/>
      <c r="N1716" s="29"/>
    </row>
    <row r="1717" spans="10:14" ht="12">
      <c r="J1717" s="29"/>
      <c r="N1717" s="29"/>
    </row>
    <row r="1718" spans="10:14" ht="12">
      <c r="J1718" s="29"/>
      <c r="N1718" s="29"/>
    </row>
    <row r="1719" spans="10:14" ht="12">
      <c r="J1719" s="29"/>
      <c r="N1719" s="29"/>
    </row>
    <row r="1720" spans="10:14" ht="12">
      <c r="J1720" s="29"/>
      <c r="N1720" s="29"/>
    </row>
    <row r="1721" spans="10:14" ht="12">
      <c r="J1721" s="29"/>
      <c r="N1721" s="29"/>
    </row>
    <row r="1722" spans="10:14" ht="12">
      <c r="J1722" s="29"/>
      <c r="N1722" s="29"/>
    </row>
    <row r="1723" spans="10:14" ht="12">
      <c r="J1723" s="29"/>
      <c r="N1723" s="29"/>
    </row>
    <row r="1724" spans="10:14" ht="12">
      <c r="J1724" s="29"/>
      <c r="N1724" s="29"/>
    </row>
    <row r="1725" spans="10:14" ht="12">
      <c r="J1725" s="29"/>
      <c r="N1725" s="29"/>
    </row>
    <row r="1726" spans="10:14" ht="12">
      <c r="J1726" s="29"/>
      <c r="N1726" s="29"/>
    </row>
    <row r="1727" spans="10:14" ht="12">
      <c r="J1727" s="29"/>
      <c r="N1727" s="29"/>
    </row>
    <row r="1728" spans="10:14" ht="12">
      <c r="J1728" s="29"/>
      <c r="N1728" s="29"/>
    </row>
    <row r="1729" spans="10:14" ht="12">
      <c r="J1729" s="29"/>
      <c r="N1729" s="29"/>
    </row>
    <row r="1730" spans="10:14" ht="12">
      <c r="J1730" s="29"/>
      <c r="N1730" s="29"/>
    </row>
    <row r="1731" spans="10:14" ht="12">
      <c r="J1731" s="29"/>
      <c r="N1731" s="29"/>
    </row>
    <row r="1732" spans="10:14" ht="12">
      <c r="J1732" s="29"/>
      <c r="N1732" s="29"/>
    </row>
    <row r="1733" spans="10:14" ht="12">
      <c r="J1733" s="29"/>
      <c r="N1733" s="29"/>
    </row>
    <row r="1734" spans="10:14" ht="12">
      <c r="J1734" s="29"/>
      <c r="N1734" s="29"/>
    </row>
    <row r="1735" spans="10:14" ht="12">
      <c r="J1735" s="29"/>
      <c r="N1735" s="29"/>
    </row>
    <row r="1736" spans="10:14" ht="12">
      <c r="J1736" s="29"/>
      <c r="N1736" s="29"/>
    </row>
    <row r="1737" spans="10:14" ht="12">
      <c r="J1737" s="29"/>
      <c r="N1737" s="29"/>
    </row>
    <row r="1738" spans="10:14" ht="12">
      <c r="J1738" s="29"/>
      <c r="N1738" s="29"/>
    </row>
    <row r="1739" spans="10:14" ht="12">
      <c r="J1739" s="29"/>
      <c r="N1739" s="29"/>
    </row>
    <row r="1740" spans="10:14" ht="12">
      <c r="J1740" s="29"/>
      <c r="N1740" s="29"/>
    </row>
    <row r="1741" spans="10:14" ht="12">
      <c r="J1741" s="29"/>
      <c r="N1741" s="29"/>
    </row>
    <row r="1742" spans="10:14" ht="12">
      <c r="J1742" s="29"/>
      <c r="N1742" s="29"/>
    </row>
    <row r="1743" spans="10:14" ht="12">
      <c r="J1743" s="29"/>
      <c r="N1743" s="29"/>
    </row>
    <row r="1744" spans="10:14" ht="12">
      <c r="J1744" s="29"/>
      <c r="N1744" s="29"/>
    </row>
    <row r="1745" spans="10:14" ht="12">
      <c r="J1745" s="29"/>
      <c r="N1745" s="29"/>
    </row>
    <row r="1746" spans="10:14" ht="12">
      <c r="J1746" s="29"/>
      <c r="N1746" s="29"/>
    </row>
    <row r="1747" spans="10:14" ht="12">
      <c r="J1747" s="29"/>
      <c r="N1747" s="29"/>
    </row>
    <row r="1748" spans="10:14" ht="12">
      <c r="J1748" s="29"/>
      <c r="N1748" s="29"/>
    </row>
    <row r="1749" spans="10:14" ht="12">
      <c r="J1749" s="29"/>
      <c r="N1749" s="29"/>
    </row>
    <row r="1750" spans="10:14" ht="12">
      <c r="J1750" s="29"/>
      <c r="N1750" s="29"/>
    </row>
    <row r="1751" spans="10:14" ht="12">
      <c r="J1751" s="29"/>
      <c r="N1751" s="29"/>
    </row>
    <row r="1752" spans="10:14" ht="12">
      <c r="J1752" s="29"/>
      <c r="N1752" s="29"/>
    </row>
    <row r="1753" spans="10:14" ht="12">
      <c r="J1753" s="29"/>
      <c r="N1753" s="29"/>
    </row>
    <row r="1754" spans="10:14" ht="12">
      <c r="J1754" s="29"/>
      <c r="N1754" s="29"/>
    </row>
    <row r="1755" spans="10:14" ht="12">
      <c r="J1755" s="29"/>
      <c r="N1755" s="29"/>
    </row>
    <row r="1756" spans="10:14" ht="12">
      <c r="J1756" s="29"/>
      <c r="N1756" s="29"/>
    </row>
    <row r="1757" spans="10:14" ht="12">
      <c r="J1757" s="29"/>
      <c r="N1757" s="29"/>
    </row>
    <row r="1758" spans="10:14" ht="12">
      <c r="J1758" s="29"/>
      <c r="N1758" s="29"/>
    </row>
    <row r="1759" spans="10:14" ht="12">
      <c r="J1759" s="29"/>
      <c r="N1759" s="29"/>
    </row>
    <row r="1760" spans="10:14" ht="12">
      <c r="J1760" s="29"/>
      <c r="N1760" s="29"/>
    </row>
    <row r="1761" spans="10:14" ht="12">
      <c r="J1761" s="29"/>
      <c r="N1761" s="29"/>
    </row>
    <row r="1762" spans="10:14" ht="12">
      <c r="J1762" s="29"/>
      <c r="N1762" s="29"/>
    </row>
    <row r="1763" spans="10:14" ht="12">
      <c r="J1763" s="29"/>
      <c r="N1763" s="29"/>
    </row>
    <row r="1764" spans="10:14" ht="12">
      <c r="J1764" s="29"/>
      <c r="N1764" s="29"/>
    </row>
    <row r="1765" spans="10:14" ht="12">
      <c r="J1765" s="29"/>
      <c r="N1765" s="29"/>
    </row>
    <row r="1766" spans="10:14" ht="12">
      <c r="J1766" s="29"/>
      <c r="N1766" s="29"/>
    </row>
    <row r="1767" spans="10:14" ht="12">
      <c r="J1767" s="29"/>
      <c r="N1767" s="29"/>
    </row>
    <row r="1768" spans="10:14" ht="12">
      <c r="J1768" s="29"/>
      <c r="N1768" s="29"/>
    </row>
    <row r="1769" spans="10:14" ht="12">
      <c r="J1769" s="29"/>
      <c r="N1769" s="29"/>
    </row>
    <row r="1770" spans="10:14" ht="12">
      <c r="J1770" s="29"/>
      <c r="N1770" s="29"/>
    </row>
    <row r="1771" spans="10:14" ht="12">
      <c r="J1771" s="29"/>
      <c r="N1771" s="29"/>
    </row>
    <row r="1772" spans="10:14" ht="12">
      <c r="J1772" s="29"/>
      <c r="N1772" s="29"/>
    </row>
    <row r="1773" spans="10:14" ht="12">
      <c r="J1773" s="29"/>
      <c r="N1773" s="29"/>
    </row>
    <row r="1774" spans="10:14" ht="12">
      <c r="J1774" s="29"/>
      <c r="N1774" s="29"/>
    </row>
    <row r="1775" spans="10:14" ht="12">
      <c r="J1775" s="29"/>
      <c r="N1775" s="29"/>
    </row>
    <row r="1776" spans="10:14" ht="12">
      <c r="J1776" s="29"/>
      <c r="N1776" s="29"/>
    </row>
    <row r="1777" spans="10:14" ht="12">
      <c r="J1777" s="29"/>
      <c r="N1777" s="29"/>
    </row>
    <row r="1778" spans="10:14" ht="12">
      <c r="J1778" s="29"/>
      <c r="N1778" s="29"/>
    </row>
    <row r="1779" spans="10:14" ht="12">
      <c r="J1779" s="29"/>
      <c r="N1779" s="29"/>
    </row>
    <row r="1780" spans="10:14" ht="12">
      <c r="J1780" s="29"/>
      <c r="N1780" s="29"/>
    </row>
    <row r="1781" spans="10:14" ht="12">
      <c r="J1781" s="29"/>
      <c r="N1781" s="29"/>
    </row>
    <row r="1782" spans="10:14" ht="12">
      <c r="J1782" s="29"/>
      <c r="N1782" s="29"/>
    </row>
    <row r="1783" spans="10:14" ht="12">
      <c r="J1783" s="29"/>
      <c r="N1783" s="29"/>
    </row>
    <row r="1784" spans="10:14" ht="12">
      <c r="J1784" s="29"/>
      <c r="N1784" s="29"/>
    </row>
    <row r="1785" spans="10:14" ht="12">
      <c r="J1785" s="29"/>
      <c r="N1785" s="29"/>
    </row>
    <row r="1786" spans="10:14" ht="12">
      <c r="J1786" s="29"/>
      <c r="N1786" s="29"/>
    </row>
    <row r="1787" spans="10:14" ht="12">
      <c r="J1787" s="29"/>
      <c r="N1787" s="29"/>
    </row>
    <row r="1788" spans="10:14" ht="12">
      <c r="J1788" s="29"/>
      <c r="N1788" s="29"/>
    </row>
    <row r="1789" spans="10:14" ht="12">
      <c r="J1789" s="29"/>
      <c r="N1789" s="29"/>
    </row>
    <row r="1790" spans="10:14" ht="12">
      <c r="J1790" s="29"/>
      <c r="N1790" s="29"/>
    </row>
    <row r="1791" spans="10:14" ht="12">
      <c r="J1791" s="29"/>
      <c r="N1791" s="29"/>
    </row>
    <row r="1792" spans="10:14" ht="12">
      <c r="J1792" s="29"/>
      <c r="N1792" s="29"/>
    </row>
    <row r="1793" spans="10:14" ht="12">
      <c r="J1793" s="29"/>
      <c r="N1793" s="29"/>
    </row>
    <row r="1794" spans="10:14" ht="12">
      <c r="J1794" s="29"/>
      <c r="N1794" s="29"/>
    </row>
    <row r="1795" spans="10:14" ht="12">
      <c r="J1795" s="29"/>
      <c r="N1795" s="29"/>
    </row>
    <row r="1796" spans="10:14" ht="12">
      <c r="J1796" s="29"/>
      <c r="N1796" s="29"/>
    </row>
    <row r="1797" spans="10:14" ht="12">
      <c r="J1797" s="29"/>
      <c r="N1797" s="29"/>
    </row>
    <row r="1798" spans="10:14" ht="12">
      <c r="J1798" s="29"/>
      <c r="N1798" s="29"/>
    </row>
    <row r="1799" spans="10:14" ht="12">
      <c r="J1799" s="29"/>
      <c r="N1799" s="29"/>
    </row>
    <row r="1800" spans="10:14" ht="12">
      <c r="J1800" s="29"/>
      <c r="N1800" s="29"/>
    </row>
    <row r="1801" spans="10:14" ht="12">
      <c r="J1801" s="29"/>
      <c r="N1801" s="29"/>
    </row>
    <row r="1802" spans="10:14" ht="12">
      <c r="J1802" s="29"/>
      <c r="N1802" s="29"/>
    </row>
    <row r="1803" spans="10:14" ht="12">
      <c r="J1803" s="29"/>
      <c r="N1803" s="29"/>
    </row>
    <row r="1804" spans="10:14" ht="12">
      <c r="J1804" s="29"/>
      <c r="N1804" s="29"/>
    </row>
    <row r="1805" spans="10:14" ht="12">
      <c r="J1805" s="29"/>
      <c r="N1805" s="29"/>
    </row>
    <row r="1806" spans="10:14" ht="12">
      <c r="J1806" s="29"/>
      <c r="N1806" s="29"/>
    </row>
    <row r="1807" spans="10:14" ht="12">
      <c r="J1807" s="29"/>
      <c r="N1807" s="29"/>
    </row>
    <row r="1808" spans="10:14" ht="12">
      <c r="J1808" s="29"/>
      <c r="N1808" s="29"/>
    </row>
    <row r="1809" spans="10:14" ht="12">
      <c r="J1809" s="29"/>
      <c r="N1809" s="29"/>
    </row>
    <row r="1810" spans="10:14" ht="12">
      <c r="J1810" s="29"/>
      <c r="N1810" s="29"/>
    </row>
    <row r="1811" spans="10:14" ht="12">
      <c r="J1811" s="29"/>
      <c r="N1811" s="29"/>
    </row>
    <row r="1812" spans="10:14" ht="12">
      <c r="J1812" s="29"/>
      <c r="N1812" s="29"/>
    </row>
    <row r="1813" spans="10:14" ht="12">
      <c r="J1813" s="29"/>
      <c r="N1813" s="29"/>
    </row>
    <row r="1814" spans="10:14" ht="12">
      <c r="J1814" s="29"/>
      <c r="N1814" s="29"/>
    </row>
    <row r="1815" spans="10:14" ht="12">
      <c r="J1815" s="29"/>
      <c r="N1815" s="29"/>
    </row>
    <row r="1816" spans="10:14" ht="12">
      <c r="J1816" s="29"/>
      <c r="N1816" s="29"/>
    </row>
    <row r="1817" spans="10:14" ht="12">
      <c r="J1817" s="29"/>
      <c r="N1817" s="29"/>
    </row>
    <row r="1818" spans="10:14" ht="12">
      <c r="J1818" s="29"/>
      <c r="N1818" s="29"/>
    </row>
    <row r="1819" spans="10:14" ht="12">
      <c r="J1819" s="29"/>
      <c r="N1819" s="29"/>
    </row>
    <row r="1820" spans="10:14" ht="12">
      <c r="J1820" s="29"/>
      <c r="N1820" s="29"/>
    </row>
    <row r="1821" spans="10:14" ht="12">
      <c r="J1821" s="29"/>
      <c r="N1821" s="29"/>
    </row>
    <row r="1822" spans="10:14" ht="12">
      <c r="J1822" s="29"/>
      <c r="N1822" s="29"/>
    </row>
    <row r="1823" spans="10:14" ht="12">
      <c r="J1823" s="29"/>
      <c r="N1823" s="29"/>
    </row>
    <row r="1824" spans="10:14" ht="12">
      <c r="J1824" s="29"/>
      <c r="N1824" s="29"/>
    </row>
    <row r="1825" spans="10:14" ht="12">
      <c r="J1825" s="29"/>
      <c r="N1825" s="29"/>
    </row>
    <row r="1826" spans="10:14" ht="12">
      <c r="J1826" s="29"/>
      <c r="N1826" s="29"/>
    </row>
    <row r="1827" spans="10:14" ht="12">
      <c r="J1827" s="29"/>
      <c r="N1827" s="29"/>
    </row>
    <row r="1828" spans="10:14" ht="12">
      <c r="J1828" s="29"/>
      <c r="N1828" s="29"/>
    </row>
    <row r="1829" spans="10:14" ht="12">
      <c r="J1829" s="29"/>
      <c r="N1829" s="29"/>
    </row>
    <row r="1830" spans="10:14" ht="12">
      <c r="J1830" s="29"/>
      <c r="N1830" s="29"/>
    </row>
    <row r="1831" spans="10:14" ht="12">
      <c r="J1831" s="29"/>
      <c r="N1831" s="29"/>
    </row>
    <row r="1832" spans="10:14" ht="12">
      <c r="J1832" s="29"/>
      <c r="N1832" s="29"/>
    </row>
    <row r="1833" spans="10:14" ht="12">
      <c r="J1833" s="29"/>
      <c r="N1833" s="29"/>
    </row>
    <row r="1834" spans="10:14" ht="12">
      <c r="J1834" s="29"/>
      <c r="N1834" s="29"/>
    </row>
    <row r="1835" spans="10:14" ht="12">
      <c r="J1835" s="29"/>
      <c r="N1835" s="29"/>
    </row>
    <row r="1836" spans="10:14" ht="12">
      <c r="J1836" s="29"/>
      <c r="N1836" s="29"/>
    </row>
    <row r="1837" spans="10:14" ht="12">
      <c r="J1837" s="29"/>
      <c r="N1837" s="29"/>
    </row>
    <row r="1838" spans="10:14" ht="12">
      <c r="J1838" s="29"/>
      <c r="N1838" s="29"/>
    </row>
    <row r="1839" spans="10:14" ht="12">
      <c r="J1839" s="29"/>
      <c r="N1839" s="29"/>
    </row>
    <row r="1840" spans="10:14" ht="12">
      <c r="J1840" s="29"/>
      <c r="N1840" s="29"/>
    </row>
    <row r="1841" spans="10:14" ht="12">
      <c r="J1841" s="29"/>
      <c r="N1841" s="29"/>
    </row>
    <row r="1842" spans="10:14" ht="12">
      <c r="J1842" s="29"/>
      <c r="N1842" s="29"/>
    </row>
    <row r="1843" spans="10:14" ht="12">
      <c r="J1843" s="29"/>
      <c r="N1843" s="29"/>
    </row>
    <row r="1844" spans="10:14" ht="12">
      <c r="J1844" s="29"/>
      <c r="N1844" s="29"/>
    </row>
    <row r="1845" spans="10:14" ht="12">
      <c r="J1845" s="29"/>
      <c r="N1845" s="29"/>
    </row>
    <row r="1846" spans="10:14" ht="12">
      <c r="J1846" s="29"/>
      <c r="N1846" s="29"/>
    </row>
    <row r="1847" spans="10:14" ht="12">
      <c r="J1847" s="29"/>
      <c r="N1847" s="29"/>
    </row>
    <row r="1848" spans="10:14" ht="12">
      <c r="J1848" s="29"/>
      <c r="N1848" s="29"/>
    </row>
    <row r="1849" spans="10:14" ht="12">
      <c r="J1849" s="29"/>
      <c r="N1849" s="29"/>
    </row>
    <row r="1850" spans="10:14" ht="12">
      <c r="J1850" s="29"/>
      <c r="N1850" s="29"/>
    </row>
    <row r="1851" spans="10:14" ht="12">
      <c r="J1851" s="29"/>
      <c r="N1851" s="29"/>
    </row>
    <row r="1852" spans="10:14" ht="12">
      <c r="J1852" s="29"/>
      <c r="N1852" s="29"/>
    </row>
    <row r="1853" spans="10:14" ht="12">
      <c r="J1853" s="29"/>
      <c r="N1853" s="29"/>
    </row>
    <row r="1854" spans="10:14" ht="12">
      <c r="J1854" s="29"/>
      <c r="N1854" s="29"/>
    </row>
    <row r="1855" spans="10:14" ht="12">
      <c r="J1855" s="29"/>
      <c r="N1855" s="29"/>
    </row>
    <row r="1856" spans="10:14" ht="12">
      <c r="J1856" s="29"/>
      <c r="N1856" s="29"/>
    </row>
    <row r="1857" spans="10:14" ht="12">
      <c r="J1857" s="29"/>
      <c r="N1857" s="29"/>
    </row>
    <row r="1858" spans="10:14" ht="12">
      <c r="J1858" s="29"/>
      <c r="N1858" s="29"/>
    </row>
    <row r="1859" spans="10:14" ht="12">
      <c r="J1859" s="29"/>
      <c r="N1859" s="29"/>
    </row>
    <row r="1860" spans="10:14" ht="12">
      <c r="J1860" s="29"/>
      <c r="N1860" s="29"/>
    </row>
    <row r="1861" spans="10:14" ht="12">
      <c r="J1861" s="29"/>
      <c r="N1861" s="29"/>
    </row>
    <row r="1862" spans="10:14" ht="12">
      <c r="J1862" s="29"/>
      <c r="N1862" s="29"/>
    </row>
    <row r="1863" spans="10:14" ht="12">
      <c r="J1863" s="29"/>
      <c r="N1863" s="29"/>
    </row>
    <row r="1864" spans="10:14" ht="12">
      <c r="J1864" s="29"/>
      <c r="N1864" s="29"/>
    </row>
    <row r="1865" spans="10:14" ht="12">
      <c r="J1865" s="29"/>
      <c r="N1865" s="29"/>
    </row>
    <row r="1866" spans="10:14" ht="12">
      <c r="J1866" s="29"/>
      <c r="N1866" s="29"/>
    </row>
    <row r="1867" spans="10:14" ht="12">
      <c r="J1867" s="29"/>
      <c r="N1867" s="29"/>
    </row>
    <row r="1868" spans="10:14" ht="12">
      <c r="J1868" s="29"/>
      <c r="N1868" s="29"/>
    </row>
    <row r="1869" spans="10:14" ht="12">
      <c r="J1869" s="29"/>
      <c r="N1869" s="29"/>
    </row>
    <row r="1870" spans="10:14" ht="12">
      <c r="J1870" s="29"/>
      <c r="N1870" s="29"/>
    </row>
    <row r="1871" spans="10:14" ht="12">
      <c r="J1871" s="29"/>
      <c r="N1871" s="29"/>
    </row>
    <row r="1872" spans="10:14" ht="12">
      <c r="J1872" s="29"/>
      <c r="N1872" s="29"/>
    </row>
    <row r="1873" spans="10:14" ht="12">
      <c r="J1873" s="29"/>
      <c r="N1873" s="29"/>
    </row>
    <row r="1874" spans="10:14" ht="12">
      <c r="J1874" s="29"/>
      <c r="N1874" s="29"/>
    </row>
    <row r="1875" spans="10:14" ht="12">
      <c r="J1875" s="29"/>
      <c r="N1875" s="29"/>
    </row>
    <row r="1876" spans="10:14" ht="12">
      <c r="J1876" s="29"/>
      <c r="N1876" s="29"/>
    </row>
    <row r="1877" spans="10:14" ht="12">
      <c r="J1877" s="29"/>
      <c r="N1877" s="29"/>
    </row>
    <row r="1878" spans="10:14" ht="12">
      <c r="J1878" s="29"/>
      <c r="N1878" s="29"/>
    </row>
    <row r="1879" spans="10:14" ht="12">
      <c r="J1879" s="29"/>
      <c r="N1879" s="29"/>
    </row>
    <row r="1880" spans="10:14" ht="12">
      <c r="J1880" s="29"/>
      <c r="N1880" s="29"/>
    </row>
    <row r="1881" spans="10:14" ht="12">
      <c r="J1881" s="29"/>
      <c r="N1881" s="29"/>
    </row>
    <row r="1882" spans="10:14" ht="12">
      <c r="J1882" s="29"/>
      <c r="N1882" s="29"/>
    </row>
    <row r="1883" spans="10:14" ht="12">
      <c r="J1883" s="29"/>
      <c r="N1883" s="29"/>
    </row>
    <row r="1884" spans="10:14" ht="12">
      <c r="J1884" s="29"/>
      <c r="N1884" s="29"/>
    </row>
    <row r="1885" spans="10:14" ht="12">
      <c r="J1885" s="29"/>
      <c r="N1885" s="29"/>
    </row>
    <row r="1886" spans="10:14" ht="12">
      <c r="J1886" s="29"/>
      <c r="N1886" s="29"/>
    </row>
    <row r="1887" spans="10:14" ht="12">
      <c r="J1887" s="29"/>
      <c r="N1887" s="29"/>
    </row>
    <row r="1888" spans="10:14" ht="12">
      <c r="J1888" s="29"/>
      <c r="N1888" s="29"/>
    </row>
    <row r="1889" spans="10:14" ht="12">
      <c r="J1889" s="29"/>
      <c r="N1889" s="29"/>
    </row>
    <row r="1890" spans="10:14" ht="12">
      <c r="J1890" s="29"/>
      <c r="N1890" s="29"/>
    </row>
    <row r="1891" spans="10:14" ht="12">
      <c r="J1891" s="29"/>
      <c r="N1891" s="29"/>
    </row>
    <row r="1892" spans="10:14" ht="12">
      <c r="J1892" s="29"/>
      <c r="N1892" s="29"/>
    </row>
    <row r="1893" spans="10:14" ht="12">
      <c r="J1893" s="29"/>
      <c r="N1893" s="29"/>
    </row>
    <row r="1894" spans="10:14" ht="12">
      <c r="J1894" s="29"/>
      <c r="N1894" s="29"/>
    </row>
    <row r="1895" spans="10:14" ht="12">
      <c r="J1895" s="29"/>
      <c r="N1895" s="29"/>
    </row>
    <row r="1896" spans="10:14" ht="12">
      <c r="J1896" s="29"/>
      <c r="N1896" s="29"/>
    </row>
    <row r="1897" spans="10:14" ht="12">
      <c r="J1897" s="29"/>
      <c r="N1897" s="29"/>
    </row>
    <row r="1898" spans="10:14" ht="12">
      <c r="J1898" s="29"/>
      <c r="N1898" s="29"/>
    </row>
    <row r="1899" spans="10:14" ht="12">
      <c r="J1899" s="29"/>
      <c r="N1899" s="29"/>
    </row>
    <row r="1900" spans="10:14" ht="12">
      <c r="J1900" s="29"/>
      <c r="N1900" s="29"/>
    </row>
    <row r="1901" spans="10:14" ht="12">
      <c r="J1901" s="29"/>
      <c r="N1901" s="29"/>
    </row>
    <row r="1902" spans="10:14" ht="12">
      <c r="J1902" s="29"/>
      <c r="N1902" s="29"/>
    </row>
    <row r="1903" spans="10:14" ht="12">
      <c r="J1903" s="29"/>
      <c r="N1903" s="29"/>
    </row>
    <row r="1904" spans="10:14" ht="12">
      <c r="J1904" s="29"/>
      <c r="N1904" s="29"/>
    </row>
    <row r="1905" spans="10:14" ht="12">
      <c r="J1905" s="29"/>
      <c r="N1905" s="29"/>
    </row>
    <row r="1906" spans="10:14" ht="12">
      <c r="J1906" s="29"/>
      <c r="N1906" s="29"/>
    </row>
    <row r="1907" spans="10:14" ht="12">
      <c r="J1907" s="29"/>
      <c r="N1907" s="29"/>
    </row>
    <row r="1908" spans="10:14" ht="12">
      <c r="J1908" s="29"/>
      <c r="N1908" s="29"/>
    </row>
    <row r="1909" spans="10:14" ht="12">
      <c r="J1909" s="29"/>
      <c r="N1909" s="29"/>
    </row>
    <row r="1910" spans="10:14" ht="12">
      <c r="J1910" s="29"/>
      <c r="N1910" s="29"/>
    </row>
    <row r="1911" spans="10:14" ht="12">
      <c r="J1911" s="29"/>
      <c r="N1911" s="29"/>
    </row>
    <row r="1912" spans="10:14" ht="12">
      <c r="J1912" s="29"/>
      <c r="N1912" s="29"/>
    </row>
    <row r="1913" spans="10:14" ht="12">
      <c r="J1913" s="29"/>
      <c r="N1913" s="29"/>
    </row>
    <row r="1914" spans="10:14" ht="12">
      <c r="J1914" s="29"/>
      <c r="N1914" s="29"/>
    </row>
    <row r="1915" spans="10:14" ht="12">
      <c r="J1915" s="29"/>
      <c r="N1915" s="29"/>
    </row>
    <row r="1916" spans="10:14" ht="12">
      <c r="J1916" s="29"/>
      <c r="N1916" s="29"/>
    </row>
    <row r="1917" spans="10:14" ht="12">
      <c r="J1917" s="29"/>
      <c r="N1917" s="29"/>
    </row>
    <row r="1918" spans="10:14" ht="12">
      <c r="J1918" s="29"/>
      <c r="N1918" s="29"/>
    </row>
    <row r="1919" spans="10:14" ht="12">
      <c r="J1919" s="29"/>
      <c r="N1919" s="29"/>
    </row>
    <row r="1920" spans="10:14" ht="12">
      <c r="J1920" s="29"/>
      <c r="N1920" s="29"/>
    </row>
    <row r="1921" spans="10:14" ht="12">
      <c r="J1921" s="29"/>
      <c r="N1921" s="29"/>
    </row>
    <row r="1922" spans="10:14" ht="12">
      <c r="J1922" s="29"/>
      <c r="N1922" s="29"/>
    </row>
    <row r="1923" spans="10:14" ht="12">
      <c r="J1923" s="29"/>
      <c r="N1923" s="29"/>
    </row>
    <row r="1924" spans="10:14" ht="12">
      <c r="J1924" s="29"/>
      <c r="N1924" s="29"/>
    </row>
    <row r="1925" spans="10:14" ht="12">
      <c r="J1925" s="29"/>
      <c r="N1925" s="29"/>
    </row>
    <row r="1926" spans="10:14" ht="12">
      <c r="J1926" s="29"/>
      <c r="N1926" s="29"/>
    </row>
    <row r="1927" spans="10:14" ht="12">
      <c r="J1927" s="29"/>
      <c r="N1927" s="29"/>
    </row>
    <row r="1928" spans="10:14" ht="12">
      <c r="J1928" s="29"/>
      <c r="N1928" s="29"/>
    </row>
    <row r="1929" spans="10:14" ht="12">
      <c r="J1929" s="29"/>
      <c r="N1929" s="29"/>
    </row>
    <row r="1930" spans="10:14" ht="12">
      <c r="J1930" s="29"/>
      <c r="N1930" s="29"/>
    </row>
    <row r="1931" spans="10:14" ht="12">
      <c r="J1931" s="29"/>
      <c r="N1931" s="29"/>
    </row>
    <row r="1932" spans="10:14" ht="12">
      <c r="J1932" s="29"/>
      <c r="N1932" s="29"/>
    </row>
    <row r="1933" spans="10:14" ht="12">
      <c r="J1933" s="29"/>
      <c r="N1933" s="29"/>
    </row>
    <row r="1934" spans="10:14" ht="12">
      <c r="J1934" s="29"/>
      <c r="N1934" s="29"/>
    </row>
    <row r="1935" spans="10:14" ht="12">
      <c r="J1935" s="29"/>
      <c r="N1935" s="29"/>
    </row>
    <row r="1936" spans="10:14" ht="12">
      <c r="J1936" s="29"/>
      <c r="N1936" s="29"/>
    </row>
    <row r="1937" spans="10:14" ht="12">
      <c r="J1937" s="29"/>
      <c r="N1937" s="29"/>
    </row>
    <row r="1938" spans="10:14" ht="12">
      <c r="J1938" s="29"/>
      <c r="N1938" s="29"/>
    </row>
    <row r="1939" spans="10:14" ht="12">
      <c r="J1939" s="29"/>
      <c r="N1939" s="29"/>
    </row>
    <row r="1940" spans="10:14" ht="12">
      <c r="J1940" s="29"/>
      <c r="N1940" s="29"/>
    </row>
    <row r="1941" spans="10:14" ht="12">
      <c r="J1941" s="29"/>
      <c r="N1941" s="29"/>
    </row>
    <row r="1942" spans="10:14" ht="12">
      <c r="J1942" s="29"/>
      <c r="N1942" s="29"/>
    </row>
    <row r="1943" spans="10:14" ht="12">
      <c r="J1943" s="29"/>
      <c r="N1943" s="29"/>
    </row>
    <row r="1944" spans="10:14" ht="12">
      <c r="J1944" s="29"/>
      <c r="N1944" s="29"/>
    </row>
    <row r="1945" spans="10:14" ht="12">
      <c r="J1945" s="29"/>
      <c r="N1945" s="29"/>
    </row>
    <row r="1946" spans="10:14" ht="12">
      <c r="J1946" s="29"/>
      <c r="N1946" s="29"/>
    </row>
    <row r="1947" spans="10:14" ht="12">
      <c r="J1947" s="29"/>
      <c r="N1947" s="29"/>
    </row>
    <row r="1948" spans="10:14" ht="12">
      <c r="J1948" s="29"/>
      <c r="N1948" s="29"/>
    </row>
    <row r="1949" spans="10:14" ht="12">
      <c r="J1949" s="29"/>
      <c r="N1949" s="29"/>
    </row>
    <row r="1950" spans="10:14" ht="12">
      <c r="J1950" s="29"/>
      <c r="N1950" s="29"/>
    </row>
    <row r="1951" spans="10:14" ht="12">
      <c r="J1951" s="29"/>
      <c r="N1951" s="29"/>
    </row>
    <row r="1952" spans="10:14" ht="12">
      <c r="J1952" s="29"/>
      <c r="N1952" s="29"/>
    </row>
    <row r="1953" spans="10:14" ht="12">
      <c r="J1953" s="29"/>
      <c r="N1953" s="29"/>
    </row>
    <row r="1954" spans="10:14" ht="12">
      <c r="J1954" s="29"/>
      <c r="N1954" s="29"/>
    </row>
    <row r="1955" spans="10:14" ht="12">
      <c r="J1955" s="29"/>
      <c r="N1955" s="29"/>
    </row>
    <row r="1956" spans="10:14" ht="12">
      <c r="J1956" s="29"/>
      <c r="N1956" s="29"/>
    </row>
    <row r="1957" spans="10:14" ht="12">
      <c r="J1957" s="29"/>
      <c r="N1957" s="29"/>
    </row>
    <row r="1958" spans="10:14" ht="12">
      <c r="J1958" s="29"/>
      <c r="N1958" s="29"/>
    </row>
    <row r="1959" spans="10:14" ht="12">
      <c r="J1959" s="29"/>
      <c r="N1959" s="29"/>
    </row>
    <row r="1960" spans="10:14" ht="12">
      <c r="J1960" s="29"/>
      <c r="N1960" s="29"/>
    </row>
    <row r="1961" spans="10:14" ht="12">
      <c r="J1961" s="29"/>
      <c r="N1961" s="29"/>
    </row>
    <row r="1962" spans="10:14" ht="12">
      <c r="J1962" s="29"/>
      <c r="N1962" s="29"/>
    </row>
    <row r="1963" spans="10:14" ht="12">
      <c r="J1963" s="29"/>
      <c r="N1963" s="29"/>
    </row>
    <row r="1964" spans="10:14" ht="12">
      <c r="J1964" s="29"/>
      <c r="N1964" s="29"/>
    </row>
    <row r="1965" spans="10:14" ht="12">
      <c r="J1965" s="29"/>
      <c r="N1965" s="29"/>
    </row>
    <row r="1966" spans="10:14" ht="12">
      <c r="J1966" s="29"/>
      <c r="N1966" s="29"/>
    </row>
    <row r="1967" spans="10:14" ht="12">
      <c r="J1967" s="29"/>
      <c r="N1967" s="29"/>
    </row>
    <row r="1968" spans="10:14" ht="12">
      <c r="J1968" s="29"/>
      <c r="N1968" s="29"/>
    </row>
    <row r="1969" spans="10:14" ht="12">
      <c r="J1969" s="29"/>
      <c r="N1969" s="29"/>
    </row>
    <row r="1970" spans="10:14" ht="12">
      <c r="J1970" s="29"/>
      <c r="N1970" s="29"/>
    </row>
    <row r="1971" spans="10:14" ht="12">
      <c r="J1971" s="29"/>
      <c r="N1971" s="29"/>
    </row>
    <row r="1972" spans="10:14" ht="12">
      <c r="J1972" s="29"/>
      <c r="N1972" s="29"/>
    </row>
    <row r="1973" spans="10:14" ht="12">
      <c r="J1973" s="29"/>
      <c r="N1973" s="29"/>
    </row>
    <row r="1974" spans="10:14" ht="12">
      <c r="J1974" s="29"/>
      <c r="N1974" s="29"/>
    </row>
    <row r="1975" spans="10:14" ht="12">
      <c r="J1975" s="29"/>
      <c r="N1975" s="29"/>
    </row>
    <row r="1976" spans="10:14" ht="12">
      <c r="J1976" s="29"/>
      <c r="N1976" s="29"/>
    </row>
    <row r="1977" spans="10:14" ht="12">
      <c r="J1977" s="29"/>
      <c r="N1977" s="29"/>
    </row>
    <row r="1978" spans="10:14" ht="12">
      <c r="J1978" s="29"/>
      <c r="N1978" s="29"/>
    </row>
    <row r="1979" spans="10:14" ht="12">
      <c r="J1979" s="29"/>
      <c r="N1979" s="29"/>
    </row>
    <row r="1980" spans="10:14" ht="12">
      <c r="J1980" s="29"/>
      <c r="N1980" s="29"/>
    </row>
    <row r="1981" spans="10:14" ht="12">
      <c r="J1981" s="29"/>
      <c r="N1981" s="29"/>
    </row>
    <row r="1982" spans="10:14" ht="12">
      <c r="J1982" s="29"/>
      <c r="N1982" s="29"/>
    </row>
    <row r="1983" spans="10:14" ht="12">
      <c r="J1983" s="29"/>
      <c r="N1983" s="29"/>
    </row>
    <row r="1984" spans="10:14" ht="12">
      <c r="J1984" s="29"/>
      <c r="N1984" s="29"/>
    </row>
    <row r="1985" spans="10:14" ht="12">
      <c r="J1985" s="29"/>
      <c r="N1985" s="29"/>
    </row>
    <row r="1986" spans="10:14" ht="12">
      <c r="J1986" s="29"/>
      <c r="N1986" s="29"/>
    </row>
    <row r="1987" spans="10:14" ht="12">
      <c r="J1987" s="29"/>
      <c r="N1987" s="29"/>
    </row>
    <row r="1988" spans="10:14" ht="12">
      <c r="J1988" s="29"/>
      <c r="N1988" s="29"/>
    </row>
    <row r="1989" spans="10:14" ht="12">
      <c r="J1989" s="29"/>
      <c r="N1989" s="29"/>
    </row>
    <row r="1990" spans="10:14" ht="12">
      <c r="J1990" s="29"/>
      <c r="N1990" s="29"/>
    </row>
    <row r="1991" spans="10:14" ht="12">
      <c r="J1991" s="29"/>
      <c r="N1991" s="29"/>
    </row>
    <row r="1992" spans="10:14" ht="12">
      <c r="J1992" s="29"/>
      <c r="N1992" s="29"/>
    </row>
    <row r="1993" spans="10:14" ht="12">
      <c r="J1993" s="29"/>
      <c r="N1993" s="29"/>
    </row>
    <row r="1994" spans="10:14" ht="12">
      <c r="J1994" s="29"/>
      <c r="N1994" s="29"/>
    </row>
    <row r="1995" spans="10:14" ht="12">
      <c r="J1995" s="29"/>
      <c r="N1995" s="29"/>
    </row>
    <row r="1996" spans="10:14" ht="12">
      <c r="J1996" s="29"/>
      <c r="N1996" s="29"/>
    </row>
    <row r="1997" spans="10:14" ht="12">
      <c r="J1997" s="29"/>
      <c r="N1997" s="29"/>
    </row>
    <row r="1998" spans="10:14" ht="12">
      <c r="J1998" s="29"/>
      <c r="N1998" s="29"/>
    </row>
    <row r="1999" spans="10:14" ht="12">
      <c r="J1999" s="29"/>
      <c r="N1999" s="29"/>
    </row>
    <row r="2000" spans="10:14" ht="12">
      <c r="J2000" s="29"/>
      <c r="N2000" s="29"/>
    </row>
    <row r="2001" spans="10:14" ht="12">
      <c r="J2001" s="29"/>
      <c r="N2001" s="29"/>
    </row>
    <row r="2002" spans="10:14" ht="12">
      <c r="J2002" s="29"/>
      <c r="N2002" s="29"/>
    </row>
    <row r="2003" spans="10:14" ht="12">
      <c r="J2003" s="29"/>
      <c r="N2003" s="29"/>
    </row>
    <row r="2004" spans="10:14" ht="12">
      <c r="J2004" s="29"/>
      <c r="N2004" s="29"/>
    </row>
    <row r="2005" spans="10:14" ht="12">
      <c r="J2005" s="29"/>
      <c r="N2005" s="29"/>
    </row>
    <row r="2006" spans="10:14" ht="12">
      <c r="J2006" s="29"/>
      <c r="N2006" s="29"/>
    </row>
    <row r="2007" spans="10:14" ht="12">
      <c r="J2007" s="29"/>
      <c r="N2007" s="29"/>
    </row>
    <row r="2008" spans="10:14" ht="12">
      <c r="J2008" s="29"/>
      <c r="N2008" s="29"/>
    </row>
    <row r="2009" spans="10:14" ht="12">
      <c r="J2009" s="29"/>
      <c r="N2009" s="29"/>
    </row>
    <row r="2010" spans="10:14" ht="12">
      <c r="J2010" s="29"/>
      <c r="N2010" s="29"/>
    </row>
    <row r="2011" spans="10:14" ht="12">
      <c r="J2011" s="29"/>
      <c r="N2011" s="29"/>
    </row>
    <row r="2012" spans="10:14" ht="12">
      <c r="J2012" s="29"/>
      <c r="N2012" s="29"/>
    </row>
    <row r="2013" spans="10:14" ht="12">
      <c r="J2013" s="29"/>
      <c r="N2013" s="29"/>
    </row>
    <row r="2014" spans="10:14" ht="12">
      <c r="J2014" s="29"/>
      <c r="N2014" s="29"/>
    </row>
    <row r="2015" spans="10:14" ht="12">
      <c r="J2015" s="29"/>
      <c r="N2015" s="29"/>
    </row>
    <row r="2016" spans="10:14" ht="12">
      <c r="J2016" s="29"/>
      <c r="N2016" s="29"/>
    </row>
    <row r="2017" spans="10:14" ht="12">
      <c r="J2017" s="29"/>
      <c r="N2017" s="29"/>
    </row>
    <row r="2018" spans="10:14" ht="12">
      <c r="J2018" s="29"/>
      <c r="N2018" s="29"/>
    </row>
    <row r="2019" spans="10:14" ht="12">
      <c r="J2019" s="29"/>
      <c r="N2019" s="29"/>
    </row>
    <row r="2020" spans="10:14" ht="12">
      <c r="J2020" s="29"/>
      <c r="N2020" s="29"/>
    </row>
    <row r="2021" spans="10:14" ht="12">
      <c r="J2021" s="29"/>
      <c r="N2021" s="29"/>
    </row>
    <row r="2022" spans="10:14" ht="12">
      <c r="J2022" s="29"/>
      <c r="N2022" s="29"/>
    </row>
    <row r="2023" spans="10:14" ht="12">
      <c r="J2023" s="29"/>
      <c r="N2023" s="29"/>
    </row>
    <row r="2024" spans="10:14" ht="12">
      <c r="J2024" s="29"/>
      <c r="N2024" s="29"/>
    </row>
    <row r="2025" spans="10:14" ht="12">
      <c r="J2025" s="29"/>
      <c r="N2025" s="29"/>
    </row>
    <row r="2026" spans="10:14" ht="12">
      <c r="J2026" s="29"/>
      <c r="N2026" s="29"/>
    </row>
    <row r="2027" spans="10:14" ht="12">
      <c r="J2027" s="29"/>
      <c r="N2027" s="29"/>
    </row>
    <row r="2028" spans="10:14" ht="12">
      <c r="J2028" s="29"/>
      <c r="N2028" s="29"/>
    </row>
    <row r="2029" spans="10:14" ht="12">
      <c r="J2029" s="29"/>
      <c r="N2029" s="29"/>
    </row>
    <row r="2030" spans="10:14" ht="12">
      <c r="J2030" s="29"/>
      <c r="N2030" s="29"/>
    </row>
    <row r="2031" spans="10:14" ht="12">
      <c r="J2031" s="29"/>
      <c r="N2031" s="29"/>
    </row>
    <row r="2032" spans="10:14" ht="12">
      <c r="J2032" s="29"/>
      <c r="N2032" s="29"/>
    </row>
    <row r="2033" spans="10:14" ht="12">
      <c r="J2033" s="29"/>
      <c r="N2033" s="29"/>
    </row>
    <row r="2034" spans="10:14" ht="12">
      <c r="J2034" s="29"/>
      <c r="N2034" s="29"/>
    </row>
    <row r="2035" spans="10:14" ht="12">
      <c r="J2035" s="29"/>
      <c r="N2035" s="29"/>
    </row>
    <row r="2036" spans="10:14" ht="12">
      <c r="J2036" s="29"/>
      <c r="N2036" s="29"/>
    </row>
    <row r="2037" spans="10:14" ht="12">
      <c r="J2037" s="29"/>
      <c r="N2037" s="29"/>
    </row>
    <row r="2038" spans="10:14" ht="12">
      <c r="J2038" s="29"/>
      <c r="N2038" s="29"/>
    </row>
    <row r="2039" spans="10:14" ht="12">
      <c r="J2039" s="29"/>
      <c r="N2039" s="29"/>
    </row>
    <row r="2040" spans="10:14" ht="12">
      <c r="J2040" s="29"/>
      <c r="N2040" s="29"/>
    </row>
    <row r="2041" spans="10:14" ht="12">
      <c r="J2041" s="29"/>
      <c r="N2041" s="29"/>
    </row>
    <row r="2042" spans="10:14" ht="12">
      <c r="J2042" s="29"/>
      <c r="N2042" s="29"/>
    </row>
    <row r="2043" spans="10:14" ht="12">
      <c r="J2043" s="29"/>
      <c r="N2043" s="29"/>
    </row>
    <row r="2044" spans="10:14" ht="12">
      <c r="J2044" s="29"/>
      <c r="N2044" s="29"/>
    </row>
    <row r="2045" spans="10:14" ht="12">
      <c r="J2045" s="29"/>
      <c r="N2045" s="29"/>
    </row>
    <row r="2046" spans="10:14" ht="12">
      <c r="J2046" s="29"/>
      <c r="N2046" s="29"/>
    </row>
    <row r="2047" spans="10:14" ht="12">
      <c r="J2047" s="29"/>
      <c r="N2047" s="29"/>
    </row>
    <row r="2048" spans="10:14" ht="12">
      <c r="J2048" s="29"/>
      <c r="N2048" s="29"/>
    </row>
    <row r="2049" spans="10:14" ht="12">
      <c r="J2049" s="29"/>
      <c r="N2049" s="29"/>
    </row>
    <row r="2050" spans="10:14" ht="12">
      <c r="J2050" s="29"/>
      <c r="N2050" s="29"/>
    </row>
    <row r="2051" spans="10:14" ht="12">
      <c r="J2051" s="29"/>
      <c r="N2051" s="29"/>
    </row>
    <row r="2052" spans="10:14" ht="12">
      <c r="J2052" s="29"/>
      <c r="N2052" s="29"/>
    </row>
    <row r="2053" spans="10:14" ht="12">
      <c r="J2053" s="29"/>
      <c r="N2053" s="29"/>
    </row>
    <row r="2054" spans="10:14" ht="12">
      <c r="J2054" s="29"/>
      <c r="N2054" s="29"/>
    </row>
    <row r="2055" spans="10:14" ht="12">
      <c r="J2055" s="29"/>
      <c r="N2055" s="29"/>
    </row>
    <row r="2056" spans="10:14" ht="12">
      <c r="J2056" s="29"/>
      <c r="N2056" s="29"/>
    </row>
    <row r="2057" spans="10:14" ht="12">
      <c r="J2057" s="29"/>
      <c r="N2057" s="29"/>
    </row>
    <row r="2058" spans="10:14" ht="12">
      <c r="J2058" s="29"/>
      <c r="N2058" s="29"/>
    </row>
    <row r="2059" spans="10:14" ht="12">
      <c r="J2059" s="29"/>
      <c r="N2059" s="29"/>
    </row>
    <row r="2060" spans="10:14" ht="12">
      <c r="J2060" s="29"/>
      <c r="N2060" s="29"/>
    </row>
    <row r="2061" spans="10:14" ht="12">
      <c r="J2061" s="29"/>
      <c r="N2061" s="29"/>
    </row>
    <row r="2062" spans="10:14" ht="12">
      <c r="J2062" s="29"/>
      <c r="N2062" s="29"/>
    </row>
    <row r="2063" spans="10:14" ht="12">
      <c r="J2063" s="29"/>
      <c r="N2063" s="29"/>
    </row>
    <row r="2064" spans="10:14" ht="12">
      <c r="J2064" s="29"/>
      <c r="N2064" s="29"/>
    </row>
    <row r="2065" spans="10:14" ht="12">
      <c r="J2065" s="29"/>
      <c r="N2065" s="29"/>
    </row>
    <row r="2066" spans="10:14" ht="12">
      <c r="J2066" s="29"/>
      <c r="N2066" s="29"/>
    </row>
    <row r="2067" spans="10:14" ht="12">
      <c r="J2067" s="29"/>
      <c r="N2067" s="29"/>
    </row>
    <row r="2068" spans="10:14" ht="12">
      <c r="J2068" s="29"/>
      <c r="N2068" s="29"/>
    </row>
    <row r="2069" spans="10:14" ht="12">
      <c r="J2069" s="29"/>
      <c r="N2069" s="29"/>
    </row>
    <row r="2070" spans="10:14" ht="12">
      <c r="J2070" s="29"/>
      <c r="N2070" s="29"/>
    </row>
    <row r="2071" spans="10:14" ht="12">
      <c r="J2071" s="29"/>
      <c r="N2071" s="29"/>
    </row>
    <row r="2072" spans="10:14" ht="12">
      <c r="J2072" s="29"/>
      <c r="N2072" s="29"/>
    </row>
    <row r="2073" spans="10:14" ht="12">
      <c r="J2073" s="29"/>
      <c r="N2073" s="29"/>
    </row>
    <row r="2074" spans="10:14" ht="12">
      <c r="J2074" s="29"/>
      <c r="N2074" s="29"/>
    </row>
    <row r="2075" spans="10:14" ht="12">
      <c r="J2075" s="29"/>
      <c r="N2075" s="29"/>
    </row>
    <row r="2076" spans="10:14" ht="12">
      <c r="J2076" s="29"/>
      <c r="N2076" s="29"/>
    </row>
    <row r="2077" spans="10:14" ht="12">
      <c r="J2077" s="29"/>
      <c r="N2077" s="29"/>
    </row>
    <row r="2078" spans="10:14" ht="12">
      <c r="J2078" s="29"/>
      <c r="N2078" s="29"/>
    </row>
    <row r="2079" spans="10:14" ht="12">
      <c r="J2079" s="29"/>
      <c r="N2079" s="29"/>
    </row>
    <row r="2080" spans="10:14" ht="12">
      <c r="J2080" s="29"/>
      <c r="N2080" s="29"/>
    </row>
    <row r="2081" spans="10:14" ht="12">
      <c r="J2081" s="29"/>
      <c r="N2081" s="29"/>
    </row>
    <row r="2082" spans="10:14" ht="12">
      <c r="J2082" s="29"/>
      <c r="N2082" s="29"/>
    </row>
    <row r="2083" spans="10:14" ht="12">
      <c r="J2083" s="29"/>
      <c r="N2083" s="29"/>
    </row>
    <row r="2084" spans="10:14" ht="12">
      <c r="J2084" s="29"/>
      <c r="N2084" s="29"/>
    </row>
    <row r="2085" spans="10:14" ht="12">
      <c r="J2085" s="29"/>
      <c r="N2085" s="29"/>
    </row>
    <row r="2086" spans="10:14" ht="12">
      <c r="J2086" s="29"/>
      <c r="N2086" s="29"/>
    </row>
    <row r="2087" spans="10:14" ht="12">
      <c r="J2087" s="29"/>
      <c r="N2087" s="29"/>
    </row>
    <row r="2088" spans="10:14" ht="12">
      <c r="J2088" s="29"/>
      <c r="N2088" s="29"/>
    </row>
    <row r="2089" spans="10:14" ht="12">
      <c r="J2089" s="29"/>
      <c r="N2089" s="29"/>
    </row>
    <row r="2090" spans="10:14" ht="12">
      <c r="J2090" s="29"/>
      <c r="N2090" s="29"/>
    </row>
    <row r="2091" spans="10:14" ht="12">
      <c r="J2091" s="29"/>
      <c r="N2091" s="29"/>
    </row>
    <row r="2092" spans="10:14" ht="12">
      <c r="J2092" s="29"/>
      <c r="N2092" s="29"/>
    </row>
    <row r="2093" spans="10:14" ht="12">
      <c r="J2093" s="29"/>
      <c r="N2093" s="29"/>
    </row>
    <row r="2094" spans="10:14" ht="12">
      <c r="J2094" s="29"/>
      <c r="N2094" s="29"/>
    </row>
    <row r="2095" spans="10:14" ht="12">
      <c r="J2095" s="29"/>
      <c r="N2095" s="29"/>
    </row>
    <row r="2096" spans="10:14" ht="12">
      <c r="J2096" s="29"/>
      <c r="N2096" s="29"/>
    </row>
    <row r="2097" spans="10:14" ht="12">
      <c r="J2097" s="29"/>
      <c r="N2097" s="29"/>
    </row>
    <row r="2098" spans="10:14" ht="12">
      <c r="J2098" s="29"/>
      <c r="N2098" s="29"/>
    </row>
    <row r="2099" spans="10:14" ht="12">
      <c r="J2099" s="29"/>
      <c r="N2099" s="29"/>
    </row>
    <row r="2100" spans="10:14" ht="12">
      <c r="J2100" s="29"/>
      <c r="N2100" s="29"/>
    </row>
    <row r="2101" spans="10:14" ht="12">
      <c r="J2101" s="29"/>
      <c r="N2101" s="29"/>
    </row>
    <row r="2102" spans="10:14" ht="12">
      <c r="J2102" s="29"/>
      <c r="N2102" s="29"/>
    </row>
    <row r="2103" spans="10:14" ht="12">
      <c r="J2103" s="29"/>
      <c r="N2103" s="29"/>
    </row>
    <row r="2104" spans="10:14" ht="12">
      <c r="J2104" s="29"/>
      <c r="N2104" s="29"/>
    </row>
    <row r="2105" spans="10:14" ht="12">
      <c r="J2105" s="29"/>
      <c r="N2105" s="29"/>
    </row>
    <row r="2106" spans="10:14" ht="12">
      <c r="J2106" s="29"/>
      <c r="N2106" s="29"/>
    </row>
    <row r="2107" spans="10:14" ht="12">
      <c r="J2107" s="29"/>
      <c r="N2107" s="29"/>
    </row>
    <row r="2108" spans="10:14" ht="12">
      <c r="J2108" s="29"/>
      <c r="N2108" s="29"/>
    </row>
    <row r="2109" spans="10:14" ht="12">
      <c r="J2109" s="29"/>
      <c r="N2109" s="29"/>
    </row>
    <row r="2110" spans="10:14" ht="12">
      <c r="J2110" s="29"/>
      <c r="N2110" s="29"/>
    </row>
    <row r="2111" spans="10:14" ht="12">
      <c r="J2111" s="29"/>
      <c r="N2111" s="29"/>
    </row>
    <row r="2112" spans="10:14" ht="12">
      <c r="J2112" s="29"/>
      <c r="N2112" s="29"/>
    </row>
    <row r="2113" spans="10:14" ht="12">
      <c r="J2113" s="29"/>
      <c r="N2113" s="29"/>
    </row>
    <row r="2114" spans="10:14" ht="12">
      <c r="J2114" s="29"/>
      <c r="N2114" s="29"/>
    </row>
    <row r="2115" spans="10:14" ht="12">
      <c r="J2115" s="29"/>
      <c r="N2115" s="29"/>
    </row>
    <row r="2116" spans="10:14" ht="12">
      <c r="J2116" s="29"/>
      <c r="N2116" s="29"/>
    </row>
    <row r="2117" spans="10:14" ht="12">
      <c r="J2117" s="29"/>
      <c r="N2117" s="29"/>
    </row>
    <row r="2118" spans="10:14" ht="12">
      <c r="J2118" s="29"/>
      <c r="N2118" s="29"/>
    </row>
    <row r="2119" spans="10:14" ht="12">
      <c r="J2119" s="29"/>
      <c r="N2119" s="29"/>
    </row>
    <row r="2120" spans="10:14" ht="12">
      <c r="J2120" s="29"/>
      <c r="N2120" s="29"/>
    </row>
    <row r="2121" spans="10:14" ht="12">
      <c r="J2121" s="29"/>
      <c r="N2121" s="29"/>
    </row>
    <row r="2122" spans="10:14" ht="12">
      <c r="J2122" s="29"/>
      <c r="N2122" s="29"/>
    </row>
    <row r="2123" spans="10:14" ht="12">
      <c r="J2123" s="29"/>
      <c r="N2123" s="29"/>
    </row>
    <row r="2124" spans="10:14" ht="12">
      <c r="J2124" s="29"/>
      <c r="N2124" s="29"/>
    </row>
    <row r="2125" spans="10:14" ht="12">
      <c r="J2125" s="29"/>
      <c r="N2125" s="29"/>
    </row>
    <row r="2126" spans="10:14" ht="12">
      <c r="J2126" s="29"/>
      <c r="N2126" s="29"/>
    </row>
    <row r="2127" spans="10:14" ht="12">
      <c r="J2127" s="29"/>
      <c r="N2127" s="29"/>
    </row>
    <row r="2128" spans="10:14" ht="12">
      <c r="J2128" s="29"/>
      <c r="N2128" s="29"/>
    </row>
    <row r="2129" spans="10:14" ht="12">
      <c r="J2129" s="29"/>
      <c r="N2129" s="29"/>
    </row>
    <row r="2130" spans="10:14" ht="12">
      <c r="J2130" s="29"/>
      <c r="N2130" s="29"/>
    </row>
    <row r="2131" spans="10:14" ht="12">
      <c r="J2131" s="29"/>
      <c r="N2131" s="29"/>
    </row>
    <row r="2132" spans="10:14" ht="12">
      <c r="J2132" s="29"/>
      <c r="N2132" s="29"/>
    </row>
    <row r="2133" spans="10:14" ht="12">
      <c r="J2133" s="29"/>
      <c r="N2133" s="29"/>
    </row>
    <row r="2134" spans="10:14" ht="12">
      <c r="J2134" s="29"/>
      <c r="N2134" s="29"/>
    </row>
    <row r="2135" spans="10:14" ht="12">
      <c r="J2135" s="29"/>
      <c r="N2135" s="29"/>
    </row>
    <row r="2136" spans="10:14" ht="12">
      <c r="J2136" s="29"/>
      <c r="N2136" s="29"/>
    </row>
    <row r="2137" spans="10:14" ht="12">
      <c r="J2137" s="29"/>
      <c r="N2137" s="29"/>
    </row>
    <row r="2138" spans="10:14" ht="12">
      <c r="J2138" s="29"/>
      <c r="N2138" s="29"/>
    </row>
    <row r="2139" spans="10:14" ht="12">
      <c r="J2139" s="29"/>
      <c r="N2139" s="29"/>
    </row>
    <row r="2140" spans="10:14" ht="12">
      <c r="J2140" s="29"/>
      <c r="N2140" s="29"/>
    </row>
    <row r="2141" spans="10:14" ht="12">
      <c r="J2141" s="29"/>
      <c r="N2141" s="29"/>
    </row>
    <row r="2142" spans="10:14" ht="12">
      <c r="J2142" s="29"/>
      <c r="N2142" s="29"/>
    </row>
    <row r="2143" spans="10:14" ht="12">
      <c r="J2143" s="29"/>
      <c r="N2143" s="29"/>
    </row>
    <row r="2144" spans="10:14" ht="12">
      <c r="J2144" s="29"/>
      <c r="N2144" s="29"/>
    </row>
    <row r="2145" spans="10:14" ht="12">
      <c r="J2145" s="29"/>
      <c r="N2145" s="29"/>
    </row>
    <row r="2146" spans="10:14" ht="12">
      <c r="J2146" s="29"/>
      <c r="N2146" s="29"/>
    </row>
    <row r="2147" spans="10:14" ht="12">
      <c r="J2147" s="29"/>
      <c r="N2147" s="29"/>
    </row>
    <row r="2148" spans="10:14" ht="12">
      <c r="J2148" s="29"/>
      <c r="N2148" s="29"/>
    </row>
    <row r="2149" spans="10:14" ht="12">
      <c r="J2149" s="29"/>
      <c r="N2149" s="29"/>
    </row>
    <row r="2150" spans="10:14" ht="12">
      <c r="J2150" s="29"/>
      <c r="N2150" s="29"/>
    </row>
    <row r="2151" spans="10:14" ht="12">
      <c r="J2151" s="29"/>
      <c r="N2151" s="29"/>
    </row>
    <row r="2152" spans="10:14" ht="12">
      <c r="J2152" s="29"/>
      <c r="N2152" s="29"/>
    </row>
    <row r="2153" spans="10:14" ht="12">
      <c r="J2153" s="29"/>
      <c r="N2153" s="29"/>
    </row>
    <row r="2154" spans="10:14" ht="12">
      <c r="J2154" s="29"/>
      <c r="N2154" s="29"/>
    </row>
    <row r="2155" spans="10:14" ht="12">
      <c r="J2155" s="29"/>
      <c r="N2155" s="29"/>
    </row>
    <row r="2156" spans="10:14" ht="12">
      <c r="J2156" s="29"/>
      <c r="N2156" s="29"/>
    </row>
    <row r="2157" spans="10:14" ht="12">
      <c r="J2157" s="29"/>
      <c r="N2157" s="29"/>
    </row>
    <row r="2158" spans="10:14" ht="12">
      <c r="J2158" s="29"/>
      <c r="N2158" s="29"/>
    </row>
    <row r="2159" spans="10:14" ht="12">
      <c r="J2159" s="29"/>
      <c r="N2159" s="29"/>
    </row>
    <row r="2160" spans="10:14" ht="12">
      <c r="J2160" s="29"/>
      <c r="N2160" s="29"/>
    </row>
    <row r="2161" spans="10:14" ht="12">
      <c r="J2161" s="29"/>
      <c r="N2161" s="29"/>
    </row>
    <row r="2162" spans="10:14" ht="12">
      <c r="J2162" s="29"/>
      <c r="N2162" s="29"/>
    </row>
    <row r="2163" spans="10:14" ht="12">
      <c r="J2163" s="29"/>
      <c r="N2163" s="29"/>
    </row>
    <row r="2164" spans="10:14" ht="12">
      <c r="J2164" s="29"/>
      <c r="N2164" s="29"/>
    </row>
    <row r="2165" spans="10:14" ht="12">
      <c r="J2165" s="29"/>
      <c r="N2165" s="29"/>
    </row>
    <row r="2166" spans="10:14" ht="12">
      <c r="J2166" s="29"/>
      <c r="N2166" s="29"/>
    </row>
    <row r="2167" spans="10:14" ht="12">
      <c r="J2167" s="29"/>
      <c r="N2167" s="29"/>
    </row>
    <row r="2168" spans="10:14" ht="12">
      <c r="J2168" s="29"/>
      <c r="N2168" s="29"/>
    </row>
    <row r="2169" spans="10:14" ht="12">
      <c r="J2169" s="29"/>
      <c r="N2169" s="29"/>
    </row>
    <row r="2170" spans="10:14" ht="12">
      <c r="J2170" s="29"/>
      <c r="N2170" s="29"/>
    </row>
    <row r="2171" spans="10:14" ht="12">
      <c r="J2171" s="29"/>
      <c r="N2171" s="29"/>
    </row>
    <row r="2172" spans="10:14" ht="12">
      <c r="J2172" s="29"/>
      <c r="N2172" s="29"/>
    </row>
    <row r="2173" spans="10:14" ht="12">
      <c r="J2173" s="29"/>
      <c r="N2173" s="29"/>
    </row>
    <row r="2174" spans="10:14" ht="12">
      <c r="J2174" s="29"/>
      <c r="N2174" s="29"/>
    </row>
    <row r="2175" spans="10:14" ht="12">
      <c r="J2175" s="29"/>
      <c r="N2175" s="29"/>
    </row>
    <row r="2176" spans="10:14" ht="12">
      <c r="J2176" s="29"/>
      <c r="N2176" s="29"/>
    </row>
    <row r="2177" spans="10:14" ht="12">
      <c r="J2177" s="29"/>
      <c r="N2177" s="29"/>
    </row>
    <row r="2178" spans="10:14" ht="12">
      <c r="J2178" s="29"/>
      <c r="N2178" s="29"/>
    </row>
    <row r="2179" spans="10:14" ht="12">
      <c r="J2179" s="29"/>
      <c r="N2179" s="29"/>
    </row>
    <row r="2180" spans="10:14" ht="12">
      <c r="J2180" s="29"/>
      <c r="N2180" s="29"/>
    </row>
    <row r="2181" spans="10:14" ht="12">
      <c r="J2181" s="29"/>
      <c r="N2181" s="29"/>
    </row>
    <row r="2182" spans="10:14" ht="12">
      <c r="J2182" s="29"/>
      <c r="N2182" s="29"/>
    </row>
    <row r="2183" spans="10:14" ht="12">
      <c r="J2183" s="29"/>
      <c r="N2183" s="29"/>
    </row>
    <row r="2184" spans="10:14" ht="12">
      <c r="J2184" s="29"/>
      <c r="N2184" s="29"/>
    </row>
    <row r="2185" spans="10:14" ht="12">
      <c r="J2185" s="29"/>
      <c r="N2185" s="29"/>
    </row>
    <row r="2186" spans="10:14" ht="12">
      <c r="J2186" s="29"/>
      <c r="N2186" s="29"/>
    </row>
    <row r="2187" spans="10:14" ht="12">
      <c r="J2187" s="29"/>
      <c r="N2187" s="29"/>
    </row>
    <row r="2188" spans="10:14" ht="12">
      <c r="J2188" s="29"/>
      <c r="N2188" s="29"/>
    </row>
    <row r="2189" spans="10:14" ht="12">
      <c r="J2189" s="29"/>
      <c r="N2189" s="29"/>
    </row>
    <row r="2190" spans="10:14" ht="12">
      <c r="J2190" s="29"/>
      <c r="N2190" s="29"/>
    </row>
    <row r="2191" spans="10:14" ht="12">
      <c r="J2191" s="29"/>
      <c r="N2191" s="29"/>
    </row>
    <row r="2192" spans="10:14" ht="12">
      <c r="J2192" s="29"/>
      <c r="N2192" s="29"/>
    </row>
    <row r="2193" spans="10:14" ht="12">
      <c r="J2193" s="29"/>
      <c r="N2193" s="29"/>
    </row>
    <row r="2194" spans="10:14" ht="12">
      <c r="J2194" s="29"/>
      <c r="N2194" s="29"/>
    </row>
    <row r="2195" spans="10:14" ht="12">
      <c r="J2195" s="29"/>
      <c r="N2195" s="29"/>
    </row>
    <row r="2196" spans="10:14" ht="12">
      <c r="J2196" s="29"/>
      <c r="N2196" s="29"/>
    </row>
    <row r="2197" spans="10:14" ht="12">
      <c r="J2197" s="29"/>
      <c r="N2197" s="29"/>
    </row>
    <row r="2198" spans="10:14" ht="12">
      <c r="J2198" s="29"/>
      <c r="N2198" s="29"/>
    </row>
    <row r="2199" spans="10:14" ht="12">
      <c r="J2199" s="29"/>
      <c r="N2199" s="29"/>
    </row>
    <row r="2200" spans="10:14" ht="12">
      <c r="J2200" s="29"/>
      <c r="N2200" s="29"/>
    </row>
    <row r="2201" spans="10:14" ht="12">
      <c r="J2201" s="29"/>
      <c r="N2201" s="29"/>
    </row>
    <row r="2202" spans="10:14" ht="12">
      <c r="J2202" s="29"/>
      <c r="N2202" s="29"/>
    </row>
    <row r="2203" spans="10:14" ht="12">
      <c r="J2203" s="29"/>
      <c r="N2203" s="29"/>
    </row>
    <row r="2204" spans="10:14" ht="12">
      <c r="J2204" s="29"/>
      <c r="N2204" s="29"/>
    </row>
    <row r="2205" spans="10:14" ht="12">
      <c r="J2205" s="29"/>
      <c r="N2205" s="29"/>
    </row>
    <row r="2206" spans="10:14" ht="12">
      <c r="J2206" s="29"/>
      <c r="N2206" s="29"/>
    </row>
    <row r="2207" spans="10:14" ht="12">
      <c r="J2207" s="29"/>
      <c r="N2207" s="29"/>
    </row>
    <row r="2208" spans="10:14" ht="12">
      <c r="J2208" s="29"/>
      <c r="N2208" s="29"/>
    </row>
    <row r="2209" spans="10:14" ht="12">
      <c r="J2209" s="29"/>
      <c r="N2209" s="29"/>
    </row>
    <row r="2210" spans="10:14" ht="12">
      <c r="J2210" s="29"/>
      <c r="N2210" s="29"/>
    </row>
    <row r="2211" spans="10:14" ht="12">
      <c r="J2211" s="29"/>
      <c r="N2211" s="29"/>
    </row>
    <row r="2212" spans="10:14" ht="12">
      <c r="J2212" s="29"/>
      <c r="N2212" s="29"/>
    </row>
    <row r="2213" spans="10:14" ht="12">
      <c r="J2213" s="29"/>
      <c r="N2213" s="29"/>
    </row>
    <row r="2214" spans="10:14" ht="12">
      <c r="J2214" s="29"/>
      <c r="N2214" s="29"/>
    </row>
    <row r="2215" spans="10:14" ht="12">
      <c r="J2215" s="29"/>
      <c r="N2215" s="29"/>
    </row>
    <row r="2216" spans="10:14" ht="12">
      <c r="J2216" s="29"/>
      <c r="N2216" s="29"/>
    </row>
    <row r="2217" spans="10:14" ht="12">
      <c r="J2217" s="29"/>
      <c r="N2217" s="29"/>
    </row>
    <row r="2218" spans="10:14" ht="12">
      <c r="J2218" s="29"/>
      <c r="N2218" s="29"/>
    </row>
    <row r="2219" spans="10:14" ht="12">
      <c r="J2219" s="29"/>
      <c r="N2219" s="29"/>
    </row>
    <row r="2220" spans="10:14" ht="12">
      <c r="J2220" s="29"/>
      <c r="N2220" s="29"/>
    </row>
    <row r="2221" spans="10:14" ht="12">
      <c r="J2221" s="29"/>
      <c r="N2221" s="29"/>
    </row>
    <row r="2222" spans="10:14" ht="12">
      <c r="J2222" s="29"/>
      <c r="N2222" s="29"/>
    </row>
    <row r="2223" spans="10:14" ht="12">
      <c r="J2223" s="29"/>
      <c r="N2223" s="29"/>
    </row>
    <row r="2224" spans="10:14" ht="12">
      <c r="J2224" s="29"/>
      <c r="N2224" s="29"/>
    </row>
    <row r="2225" spans="10:14" ht="12">
      <c r="J2225" s="29"/>
      <c r="N2225" s="29"/>
    </row>
    <row r="2226" spans="10:14" ht="12">
      <c r="J2226" s="29"/>
      <c r="N2226" s="29"/>
    </row>
    <row r="2227" spans="10:14" ht="12">
      <c r="J2227" s="29"/>
      <c r="N2227" s="29"/>
    </row>
    <row r="2228" spans="10:14" ht="12">
      <c r="J2228" s="29"/>
      <c r="N2228" s="29"/>
    </row>
    <row r="2229" spans="10:14" ht="12">
      <c r="J2229" s="29"/>
      <c r="N2229" s="29"/>
    </row>
    <row r="2230" spans="10:14" ht="12">
      <c r="J2230" s="29"/>
      <c r="N2230" s="29"/>
    </row>
    <row r="2231" spans="10:14" ht="12">
      <c r="J2231" s="29"/>
      <c r="N2231" s="29"/>
    </row>
    <row r="2232" spans="10:14" ht="12">
      <c r="J2232" s="29"/>
      <c r="N2232" s="29"/>
    </row>
    <row r="2233" spans="10:14" ht="12">
      <c r="J2233" s="29"/>
      <c r="N2233" s="29"/>
    </row>
    <row r="2234" spans="10:14" ht="12">
      <c r="J2234" s="29"/>
      <c r="N2234" s="29"/>
    </row>
    <row r="2235" spans="10:14" ht="12">
      <c r="J2235" s="29"/>
      <c r="N2235" s="29"/>
    </row>
    <row r="2236" spans="10:14" ht="12">
      <c r="J2236" s="29"/>
      <c r="N2236" s="29"/>
    </row>
    <row r="2237" spans="10:14" ht="12">
      <c r="J2237" s="29"/>
      <c r="N2237" s="29"/>
    </row>
    <row r="2238" spans="10:14" ht="12">
      <c r="J2238" s="29"/>
      <c r="N2238" s="29"/>
    </row>
    <row r="2239" spans="10:14" ht="12">
      <c r="J2239" s="29"/>
      <c r="N2239" s="29"/>
    </row>
    <row r="2240" spans="10:14" ht="12">
      <c r="J2240" s="29"/>
      <c r="N2240" s="29"/>
    </row>
    <row r="2241" spans="10:14" ht="12">
      <c r="J2241" s="29"/>
      <c r="N2241" s="29"/>
    </row>
    <row r="2242" spans="10:14" ht="12">
      <c r="J2242" s="29"/>
      <c r="N2242" s="29"/>
    </row>
    <row r="2243" spans="10:14" ht="12">
      <c r="J2243" s="29"/>
      <c r="N2243" s="29"/>
    </row>
    <row r="2244" spans="10:14" ht="12">
      <c r="J2244" s="29"/>
      <c r="N2244" s="29"/>
    </row>
    <row r="2245" spans="10:14" ht="12">
      <c r="J2245" s="29"/>
      <c r="N2245" s="29"/>
    </row>
    <row r="2246" spans="10:14" ht="12">
      <c r="J2246" s="29"/>
      <c r="N2246" s="29"/>
    </row>
    <row r="2247" spans="10:14" ht="12">
      <c r="J2247" s="29"/>
      <c r="N2247" s="29"/>
    </row>
    <row r="2248" spans="10:14" ht="12">
      <c r="J2248" s="29"/>
      <c r="N2248" s="29"/>
    </row>
    <row r="2249" spans="10:14" ht="12">
      <c r="J2249" s="29"/>
      <c r="N2249" s="29"/>
    </row>
    <row r="2250" spans="10:14" ht="12">
      <c r="J2250" s="29"/>
      <c r="N2250" s="29"/>
    </row>
    <row r="2251" spans="10:14" ht="12">
      <c r="J2251" s="29"/>
      <c r="N2251" s="29"/>
    </row>
    <row r="2252" spans="10:14" ht="12">
      <c r="J2252" s="29"/>
      <c r="N2252" s="29"/>
    </row>
    <row r="2253" spans="10:14" ht="12">
      <c r="J2253" s="29"/>
      <c r="N2253" s="29"/>
    </row>
    <row r="2254" spans="10:14" ht="12">
      <c r="J2254" s="29"/>
      <c r="N2254" s="29"/>
    </row>
    <row r="2255" spans="10:14" ht="12">
      <c r="J2255" s="29"/>
      <c r="N2255" s="29"/>
    </row>
    <row r="2256" spans="10:14" ht="12">
      <c r="J2256" s="29"/>
      <c r="N2256" s="29"/>
    </row>
    <row r="2257" spans="10:14" ht="12">
      <c r="J2257" s="29"/>
      <c r="N2257" s="29"/>
    </row>
    <row r="2258" spans="10:14" ht="12">
      <c r="J2258" s="29"/>
      <c r="N2258" s="29"/>
    </row>
    <row r="2259" spans="10:14" ht="12">
      <c r="J2259" s="29"/>
      <c r="N2259" s="29"/>
    </row>
    <row r="2260" spans="10:14" ht="12">
      <c r="J2260" s="29"/>
      <c r="N2260" s="29"/>
    </row>
    <row r="2261" spans="10:14" ht="12">
      <c r="J2261" s="29"/>
      <c r="N2261" s="29"/>
    </row>
    <row r="2262" spans="10:14" ht="12">
      <c r="J2262" s="29"/>
      <c r="N2262" s="29"/>
    </row>
    <row r="2263" spans="10:14" ht="12">
      <c r="J2263" s="29"/>
      <c r="N2263" s="29"/>
    </row>
    <row r="2264" spans="10:14" ht="12">
      <c r="J2264" s="29"/>
      <c r="N2264" s="29"/>
    </row>
    <row r="2265" spans="10:14" ht="12">
      <c r="J2265" s="29"/>
      <c r="N2265" s="29"/>
    </row>
    <row r="2266" spans="10:14" ht="12">
      <c r="J2266" s="29"/>
      <c r="N2266" s="29"/>
    </row>
    <row r="2267" spans="10:14" ht="12">
      <c r="J2267" s="29"/>
      <c r="N2267" s="29"/>
    </row>
    <row r="2268" spans="10:14" ht="12">
      <c r="J2268" s="29"/>
      <c r="N2268" s="29"/>
    </row>
    <row r="2269" spans="10:14" ht="12">
      <c r="J2269" s="29"/>
      <c r="N2269" s="29"/>
    </row>
    <row r="2270" spans="10:14" ht="12">
      <c r="J2270" s="29"/>
      <c r="N2270" s="29"/>
    </row>
    <row r="2271" spans="10:14" ht="12">
      <c r="J2271" s="29"/>
      <c r="N2271" s="29"/>
    </row>
    <row r="2272" spans="10:14" ht="12">
      <c r="J2272" s="29"/>
      <c r="N2272" s="29"/>
    </row>
    <row r="2273" spans="10:14" ht="12">
      <c r="J2273" s="29"/>
      <c r="N2273" s="29"/>
    </row>
    <row r="2274" spans="10:14" ht="12">
      <c r="J2274" s="29"/>
      <c r="N2274" s="29"/>
    </row>
    <row r="2275" spans="10:14" ht="12">
      <c r="J2275" s="29"/>
      <c r="N2275" s="29"/>
    </row>
    <row r="2276" spans="10:14" ht="12">
      <c r="J2276" s="29"/>
      <c r="N2276" s="29"/>
    </row>
    <row r="2277" spans="10:14" ht="12">
      <c r="J2277" s="29"/>
      <c r="N2277" s="29"/>
    </row>
    <row r="2278" spans="10:14" ht="12">
      <c r="J2278" s="29"/>
      <c r="N2278" s="29"/>
    </row>
    <row r="2279" spans="10:14" ht="12">
      <c r="J2279" s="29"/>
      <c r="N2279" s="29"/>
    </row>
    <row r="2280" spans="10:14" ht="12">
      <c r="J2280" s="29"/>
      <c r="N2280" s="29"/>
    </row>
    <row r="2281" spans="10:14" ht="12">
      <c r="J2281" s="29"/>
      <c r="N2281" s="29"/>
    </row>
    <row r="2282" spans="10:14" ht="12">
      <c r="J2282" s="29"/>
      <c r="N2282" s="29"/>
    </row>
    <row r="2283" spans="10:14" ht="12">
      <c r="J2283" s="29"/>
      <c r="N2283" s="29"/>
    </row>
    <row r="2284" spans="10:14" ht="12">
      <c r="J2284" s="29"/>
      <c r="N2284" s="29"/>
    </row>
    <row r="2285" spans="10:14" ht="12">
      <c r="J2285" s="29"/>
      <c r="N2285" s="29"/>
    </row>
    <row r="2286" spans="10:14" ht="12">
      <c r="J2286" s="29"/>
      <c r="N2286" s="29"/>
    </row>
    <row r="2287" spans="10:14" ht="12">
      <c r="J2287" s="29"/>
      <c r="N2287" s="29"/>
    </row>
    <row r="2288" spans="10:14" ht="12">
      <c r="J2288" s="29"/>
      <c r="N2288" s="29"/>
    </row>
    <row r="2289" spans="10:14" ht="12">
      <c r="J2289" s="29"/>
      <c r="N2289" s="29"/>
    </row>
    <row r="2290" spans="10:14" ht="12">
      <c r="J2290" s="29"/>
      <c r="N2290" s="29"/>
    </row>
    <row r="2291" spans="10:14" ht="12">
      <c r="J2291" s="29"/>
      <c r="N2291" s="29"/>
    </row>
    <row r="2292" spans="10:14" ht="12">
      <c r="J2292" s="29"/>
      <c r="N2292" s="29"/>
    </row>
    <row r="2293" spans="10:14" ht="12">
      <c r="J2293" s="29"/>
      <c r="N2293" s="29"/>
    </row>
    <row r="2294" spans="10:14" ht="12">
      <c r="J2294" s="29"/>
      <c r="N2294" s="29"/>
    </row>
    <row r="2295" spans="10:14" ht="12">
      <c r="J2295" s="29"/>
      <c r="N2295" s="29"/>
    </row>
    <row r="2296" spans="10:14" ht="12">
      <c r="J2296" s="29"/>
      <c r="N2296" s="29"/>
    </row>
    <row r="2297" spans="10:14" ht="12">
      <c r="J2297" s="29"/>
      <c r="N2297" s="29"/>
    </row>
    <row r="2298" spans="10:14" ht="12">
      <c r="J2298" s="29"/>
      <c r="N2298" s="29"/>
    </row>
    <row r="2299" spans="10:14" ht="12">
      <c r="J2299" s="29"/>
      <c r="N2299" s="29"/>
    </row>
    <row r="2300" spans="10:14" ht="12">
      <c r="J2300" s="29"/>
      <c r="N2300" s="29"/>
    </row>
    <row r="2301" spans="10:14" ht="12">
      <c r="J2301" s="29"/>
      <c r="N2301" s="29"/>
    </row>
    <row r="2302" spans="10:14" ht="12">
      <c r="J2302" s="29"/>
      <c r="N2302" s="29"/>
    </row>
    <row r="2303" spans="10:14" ht="12">
      <c r="J2303" s="29"/>
      <c r="N2303" s="29"/>
    </row>
    <row r="2304" spans="10:14" ht="12">
      <c r="J2304" s="29"/>
      <c r="N2304" s="29"/>
    </row>
    <row r="2305" spans="10:14" ht="12">
      <c r="J2305" s="29"/>
      <c r="N2305" s="29"/>
    </row>
    <row r="2306" spans="10:14" ht="12">
      <c r="J2306" s="29"/>
      <c r="N2306" s="29"/>
    </row>
    <row r="2307" spans="10:14" ht="12">
      <c r="J2307" s="29"/>
      <c r="N2307" s="29"/>
    </row>
    <row r="2308" spans="10:14" ht="12">
      <c r="J2308" s="29"/>
      <c r="N2308" s="29"/>
    </row>
    <row r="2309" spans="10:14" ht="12">
      <c r="J2309" s="29"/>
      <c r="N2309" s="29"/>
    </row>
    <row r="2310" spans="10:14" ht="12">
      <c r="J2310" s="29"/>
      <c r="N2310" s="29"/>
    </row>
    <row r="2311" spans="10:14" ht="12">
      <c r="J2311" s="29"/>
      <c r="N2311" s="29"/>
    </row>
    <row r="2312" spans="10:14" ht="12">
      <c r="J2312" s="29"/>
      <c r="N2312" s="29"/>
    </row>
    <row r="2313" spans="10:14" ht="12">
      <c r="J2313" s="29"/>
      <c r="N2313" s="29"/>
    </row>
    <row r="2314" spans="10:14" ht="12">
      <c r="J2314" s="29"/>
      <c r="N2314" s="29"/>
    </row>
    <row r="2315" spans="10:14" ht="12">
      <c r="J2315" s="29"/>
      <c r="N2315" s="29"/>
    </row>
    <row r="2316" spans="10:14" ht="12">
      <c r="J2316" s="29"/>
      <c r="N2316" s="29"/>
    </row>
    <row r="2317" spans="10:14" ht="12">
      <c r="J2317" s="29"/>
      <c r="N2317" s="29"/>
    </row>
    <row r="2318" spans="10:14" ht="12">
      <c r="J2318" s="29"/>
      <c r="N2318" s="29"/>
    </row>
    <row r="2319" spans="10:14" ht="12">
      <c r="J2319" s="29"/>
      <c r="N2319" s="29"/>
    </row>
    <row r="2320" spans="10:14" ht="12">
      <c r="J2320" s="29"/>
      <c r="N2320" s="29"/>
    </row>
    <row r="2321" spans="10:14" ht="12">
      <c r="J2321" s="29"/>
      <c r="N2321" s="29"/>
    </row>
    <row r="2322" spans="10:14" ht="12">
      <c r="J2322" s="29"/>
      <c r="N2322" s="29"/>
    </row>
    <row r="2323" spans="10:14" ht="12">
      <c r="J2323" s="29"/>
      <c r="N2323" s="29"/>
    </row>
    <row r="2324" spans="10:14" ht="12">
      <c r="J2324" s="29"/>
      <c r="N2324" s="29"/>
    </row>
    <row r="2325" spans="10:14" ht="12">
      <c r="J2325" s="29"/>
      <c r="N2325" s="29"/>
    </row>
    <row r="2326" spans="10:14" ht="12">
      <c r="J2326" s="29"/>
      <c r="N2326" s="29"/>
    </row>
    <row r="2327" spans="10:14" ht="12">
      <c r="J2327" s="29"/>
      <c r="N2327" s="29"/>
    </row>
    <row r="2328" spans="10:14" ht="12">
      <c r="J2328" s="29"/>
      <c r="N2328" s="29"/>
    </row>
    <row r="2329" spans="10:14" ht="12">
      <c r="J2329" s="29"/>
      <c r="N2329" s="29"/>
    </row>
    <row r="2330" spans="10:14" ht="12">
      <c r="J2330" s="29"/>
      <c r="N2330" s="29"/>
    </row>
    <row r="2331" spans="10:14" ht="12">
      <c r="J2331" s="29"/>
      <c r="N2331" s="29"/>
    </row>
    <row r="2332" spans="10:14" ht="12">
      <c r="J2332" s="29"/>
      <c r="N2332" s="29"/>
    </row>
    <row r="2333" spans="10:14" ht="12">
      <c r="J2333" s="29"/>
      <c r="N2333" s="29"/>
    </row>
    <row r="2334" spans="10:14" ht="12">
      <c r="J2334" s="29"/>
      <c r="N2334" s="29"/>
    </row>
    <row r="2335" spans="10:14" ht="12">
      <c r="J2335" s="29"/>
      <c r="N2335" s="29"/>
    </row>
    <row r="2336" spans="10:14" ht="12">
      <c r="J2336" s="29"/>
      <c r="N2336" s="29"/>
    </row>
    <row r="2337" spans="10:14" ht="12">
      <c r="J2337" s="29"/>
      <c r="N2337" s="29"/>
    </row>
    <row r="2338" spans="10:14" ht="12">
      <c r="J2338" s="29"/>
      <c r="N2338" s="29"/>
    </row>
    <row r="2339" spans="10:14" ht="12">
      <c r="J2339" s="29"/>
      <c r="N2339" s="29"/>
    </row>
    <row r="2340" spans="10:14" ht="12">
      <c r="J2340" s="29"/>
      <c r="N2340" s="29"/>
    </row>
    <row r="2341" spans="10:14" ht="12">
      <c r="J2341" s="29"/>
      <c r="N2341" s="29"/>
    </row>
    <row r="2342" spans="10:14" ht="12">
      <c r="J2342" s="29"/>
      <c r="N2342" s="29"/>
    </row>
    <row r="2343" spans="10:14" ht="12">
      <c r="J2343" s="29"/>
      <c r="N2343" s="29"/>
    </row>
    <row r="2344" spans="10:14" ht="12">
      <c r="J2344" s="29"/>
      <c r="N2344" s="29"/>
    </row>
    <row r="2345" spans="10:14" ht="12">
      <c r="J2345" s="29"/>
      <c r="N2345" s="29"/>
    </row>
    <row r="2346" spans="10:14" ht="12">
      <c r="J2346" s="29"/>
      <c r="N2346" s="29"/>
    </row>
    <row r="2347" spans="10:14" ht="12">
      <c r="J2347" s="29"/>
      <c r="N2347" s="29"/>
    </row>
    <row r="2348" spans="10:14" ht="12">
      <c r="J2348" s="29"/>
      <c r="N2348" s="29"/>
    </row>
    <row r="2349" spans="10:14" ht="12">
      <c r="J2349" s="29"/>
      <c r="N2349" s="29"/>
    </row>
    <row r="2350" spans="10:14" ht="12">
      <c r="J2350" s="29"/>
      <c r="N2350" s="29"/>
    </row>
    <row r="2351" spans="10:14" ht="12">
      <c r="J2351" s="29"/>
      <c r="N2351" s="29"/>
    </row>
    <row r="2352" spans="10:14" ht="12">
      <c r="J2352" s="29"/>
      <c r="N2352" s="29"/>
    </row>
    <row r="2353" spans="10:14" ht="12">
      <c r="J2353" s="29"/>
      <c r="N2353" s="29"/>
    </row>
    <row r="2354" spans="10:14" ht="12">
      <c r="J2354" s="29"/>
      <c r="N2354" s="29"/>
    </row>
    <row r="2355" spans="10:14" ht="12">
      <c r="J2355" s="29"/>
      <c r="N2355" s="29"/>
    </row>
    <row r="2356" spans="10:14" ht="12">
      <c r="J2356" s="29"/>
      <c r="N2356" s="29"/>
    </row>
    <row r="2357" spans="10:14" ht="12">
      <c r="J2357" s="29"/>
      <c r="N2357" s="29"/>
    </row>
    <row r="2358" spans="10:14" ht="12">
      <c r="J2358" s="29"/>
      <c r="N2358" s="29"/>
    </row>
    <row r="2359" spans="10:14" ht="12">
      <c r="J2359" s="29"/>
      <c r="N2359" s="29"/>
    </row>
    <row r="2360" spans="10:14" ht="12">
      <c r="J2360" s="29"/>
      <c r="N2360" s="29"/>
    </row>
    <row r="2361" spans="10:14" ht="12">
      <c r="J2361" s="29"/>
      <c r="N2361" s="29"/>
    </row>
    <row r="2362" spans="10:14" ht="12">
      <c r="J2362" s="29"/>
      <c r="N2362" s="29"/>
    </row>
    <row r="2363" spans="10:14" ht="12">
      <c r="J2363" s="29"/>
      <c r="N2363" s="29"/>
    </row>
    <row r="2364" spans="10:14" ht="12">
      <c r="J2364" s="29"/>
      <c r="N2364" s="29"/>
    </row>
    <row r="2365" spans="10:14" ht="12">
      <c r="J2365" s="29"/>
      <c r="N2365" s="29"/>
    </row>
    <row r="2366" spans="10:14" ht="12">
      <c r="J2366" s="29"/>
      <c r="N2366" s="29"/>
    </row>
    <row r="2367" spans="10:14" ht="12">
      <c r="J2367" s="29"/>
      <c r="N2367" s="29"/>
    </row>
    <row r="2368" spans="10:14" ht="12">
      <c r="J2368" s="29"/>
      <c r="N2368" s="29"/>
    </row>
    <row r="2369" spans="10:14" ht="12">
      <c r="J2369" s="29"/>
      <c r="N2369" s="29"/>
    </row>
    <row r="2370" spans="10:14" ht="12">
      <c r="J2370" s="29"/>
      <c r="N2370" s="29"/>
    </row>
    <row r="2371" spans="10:14" ht="12">
      <c r="J2371" s="29"/>
      <c r="N2371" s="29"/>
    </row>
    <row r="2372" spans="10:14" ht="12">
      <c r="J2372" s="29"/>
      <c r="N2372" s="29"/>
    </row>
    <row r="2373" spans="10:14" ht="12">
      <c r="J2373" s="29"/>
      <c r="N2373" s="29"/>
    </row>
    <row r="2374" spans="10:14" ht="12">
      <c r="J2374" s="29"/>
      <c r="N2374" s="29"/>
    </row>
    <row r="2375" spans="10:14" ht="12">
      <c r="J2375" s="29"/>
      <c r="N2375" s="29"/>
    </row>
    <row r="2376" spans="10:14" ht="12">
      <c r="J2376" s="29"/>
      <c r="N2376" s="29"/>
    </row>
    <row r="2377" spans="10:14" ht="12">
      <c r="J2377" s="29"/>
      <c r="N2377" s="29"/>
    </row>
    <row r="2378" spans="10:14" ht="12">
      <c r="J2378" s="29"/>
      <c r="N2378" s="29"/>
    </row>
    <row r="2379" spans="10:14" ht="12">
      <c r="J2379" s="29"/>
      <c r="N2379" s="29"/>
    </row>
    <row r="2380" spans="10:14" ht="12">
      <c r="J2380" s="29"/>
      <c r="N2380" s="29"/>
    </row>
    <row r="2381" spans="10:14" ht="12">
      <c r="J2381" s="29"/>
      <c r="N2381" s="29"/>
    </row>
    <row r="2382" spans="10:14" ht="12">
      <c r="J2382" s="29"/>
      <c r="N2382" s="29"/>
    </row>
    <row r="2383" spans="10:14" ht="12">
      <c r="J2383" s="29"/>
      <c r="N2383" s="29"/>
    </row>
    <row r="2384" spans="10:14" ht="12">
      <c r="J2384" s="29"/>
      <c r="N2384" s="29"/>
    </row>
    <row r="2385" spans="10:14" ht="12">
      <c r="J2385" s="29"/>
      <c r="N2385" s="29"/>
    </row>
    <row r="2386" spans="10:14" ht="12">
      <c r="J2386" s="29"/>
      <c r="N2386" s="29"/>
    </row>
    <row r="2387" spans="10:14" ht="12">
      <c r="J2387" s="29"/>
      <c r="N2387" s="29"/>
    </row>
    <row r="2388" spans="10:14" ht="12">
      <c r="J2388" s="29"/>
      <c r="N2388" s="29"/>
    </row>
    <row r="2389" spans="10:14" ht="12">
      <c r="J2389" s="29"/>
      <c r="N2389" s="29"/>
    </row>
    <row r="2390" spans="10:14" ht="12">
      <c r="J2390" s="29"/>
      <c r="N2390" s="29"/>
    </row>
    <row r="2391" spans="10:14" ht="12">
      <c r="J2391" s="29"/>
      <c r="N2391" s="29"/>
    </row>
    <row r="2392" spans="10:14" ht="12">
      <c r="J2392" s="29"/>
      <c r="N2392" s="29"/>
    </row>
    <row r="2393" spans="10:14" ht="12">
      <c r="J2393" s="29"/>
      <c r="N2393" s="29"/>
    </row>
    <row r="2394" spans="10:14" ht="12">
      <c r="J2394" s="29"/>
      <c r="N2394" s="29"/>
    </row>
    <row r="2395" spans="10:14" ht="12">
      <c r="J2395" s="29"/>
      <c r="N2395" s="29"/>
    </row>
    <row r="2396" spans="10:14" ht="12">
      <c r="J2396" s="29"/>
      <c r="N2396" s="29"/>
    </row>
    <row r="2397" spans="10:14" ht="12">
      <c r="J2397" s="29"/>
      <c r="N2397" s="29"/>
    </row>
    <row r="2398" spans="10:14" ht="12">
      <c r="J2398" s="29"/>
      <c r="N2398" s="29"/>
    </row>
    <row r="2399" spans="10:14" ht="12">
      <c r="J2399" s="29"/>
      <c r="N2399" s="29"/>
    </row>
    <row r="2400" spans="10:14" ht="12">
      <c r="J2400" s="29"/>
      <c r="N2400" s="29"/>
    </row>
    <row r="2401" spans="10:14" ht="12">
      <c r="J2401" s="29"/>
      <c r="N2401" s="29"/>
    </row>
    <row r="2402" spans="10:14" ht="12">
      <c r="J2402" s="29"/>
      <c r="N2402" s="29"/>
    </row>
    <row r="2403" spans="10:14" ht="12">
      <c r="J2403" s="29"/>
      <c r="N2403" s="29"/>
    </row>
    <row r="2404" spans="10:14" ht="12">
      <c r="J2404" s="29"/>
      <c r="N2404" s="29"/>
    </row>
    <row r="2405" spans="10:14" ht="12">
      <c r="J2405" s="29"/>
      <c r="N2405" s="29"/>
    </row>
    <row r="2406" spans="10:14" ht="12">
      <c r="J2406" s="29"/>
      <c r="N2406" s="29"/>
    </row>
    <row r="2407" spans="10:14" ht="12">
      <c r="J2407" s="29"/>
      <c r="N2407" s="29"/>
    </row>
    <row r="2408" spans="10:14" ht="12">
      <c r="J2408" s="29"/>
      <c r="N2408" s="29"/>
    </row>
    <row r="2409" spans="10:14" ht="12">
      <c r="J2409" s="29"/>
      <c r="N2409" s="29"/>
    </row>
    <row r="2410" spans="10:14" ht="12">
      <c r="J2410" s="29"/>
      <c r="N2410" s="29"/>
    </row>
    <row r="2411" spans="10:14" ht="12">
      <c r="J2411" s="29"/>
      <c r="N2411" s="29"/>
    </row>
    <row r="2412" spans="10:14" ht="12">
      <c r="J2412" s="29"/>
      <c r="N2412" s="29"/>
    </row>
    <row r="2413" spans="10:14" ht="12">
      <c r="J2413" s="29"/>
      <c r="N2413" s="29"/>
    </row>
    <row r="2414" spans="10:14" ht="12">
      <c r="J2414" s="29"/>
      <c r="N2414" s="29"/>
    </row>
    <row r="2415" spans="10:14" ht="12">
      <c r="J2415" s="29"/>
      <c r="N2415" s="29"/>
    </row>
    <row r="2416" spans="10:14" ht="12">
      <c r="J2416" s="29"/>
      <c r="N2416" s="29"/>
    </row>
    <row r="2417" spans="10:14" ht="12">
      <c r="J2417" s="29"/>
      <c r="N2417" s="29"/>
    </row>
    <row r="2418" spans="10:14" ht="12">
      <c r="J2418" s="29"/>
      <c r="N2418" s="29"/>
    </row>
    <row r="2419" spans="10:14" ht="12">
      <c r="J2419" s="29"/>
      <c r="N2419" s="29"/>
    </row>
    <row r="2420" spans="10:14" ht="12">
      <c r="J2420" s="29"/>
      <c r="N2420" s="29"/>
    </row>
    <row r="2421" spans="10:14" ht="12">
      <c r="J2421" s="29"/>
      <c r="N2421" s="29"/>
    </row>
    <row r="2422" spans="10:14" ht="12">
      <c r="J2422" s="29"/>
      <c r="N2422" s="29"/>
    </row>
    <row r="2423" spans="10:14" ht="12">
      <c r="J2423" s="29"/>
      <c r="N2423" s="29"/>
    </row>
    <row r="2424" spans="10:14" ht="12">
      <c r="J2424" s="29"/>
      <c r="N2424" s="29"/>
    </row>
    <row r="2425" spans="10:14" ht="12">
      <c r="J2425" s="29"/>
      <c r="N2425" s="29"/>
    </row>
    <row r="2426" spans="10:14" ht="12">
      <c r="J2426" s="29"/>
      <c r="N2426" s="29"/>
    </row>
    <row r="2427" spans="10:14" ht="12">
      <c r="J2427" s="29"/>
      <c r="N2427" s="29"/>
    </row>
    <row r="2428" spans="10:14" ht="12">
      <c r="J2428" s="29"/>
      <c r="N2428" s="29"/>
    </row>
    <row r="2429" spans="10:14" ht="12">
      <c r="J2429" s="29"/>
      <c r="N2429" s="29"/>
    </row>
    <row r="2430" spans="10:14" ht="12">
      <c r="J2430" s="29"/>
      <c r="N2430" s="29"/>
    </row>
    <row r="2431" spans="10:14" ht="12">
      <c r="J2431" s="29"/>
      <c r="N2431" s="29"/>
    </row>
    <row r="2432" spans="10:14" ht="12">
      <c r="J2432" s="29"/>
      <c r="N2432" s="29"/>
    </row>
    <row r="2433" spans="10:14" ht="12">
      <c r="J2433" s="29"/>
      <c r="N2433" s="29"/>
    </row>
    <row r="2434" spans="10:14" ht="12">
      <c r="J2434" s="29"/>
      <c r="N2434" s="29"/>
    </row>
    <row r="2435" spans="10:14" ht="12">
      <c r="J2435" s="29"/>
      <c r="N2435" s="29"/>
    </row>
    <row r="2436" spans="10:14" ht="12">
      <c r="J2436" s="29"/>
      <c r="N2436" s="29"/>
    </row>
    <row r="2437" spans="10:14" ht="12">
      <c r="J2437" s="29"/>
      <c r="N2437" s="29"/>
    </row>
    <row r="2438" spans="10:14" ht="12">
      <c r="J2438" s="29"/>
      <c r="N2438" s="29"/>
    </row>
    <row r="2439" spans="10:14" ht="12">
      <c r="J2439" s="29"/>
      <c r="N2439" s="29"/>
    </row>
    <row r="2440" spans="10:14" ht="12">
      <c r="J2440" s="29"/>
      <c r="N2440" s="29"/>
    </row>
    <row r="2441" spans="10:14" ht="12">
      <c r="J2441" s="29"/>
      <c r="N2441" s="29"/>
    </row>
    <row r="2442" spans="10:14" ht="12">
      <c r="J2442" s="29"/>
      <c r="N2442" s="29"/>
    </row>
    <row r="2443" spans="10:14" ht="12">
      <c r="J2443" s="29"/>
      <c r="N2443" s="29"/>
    </row>
    <row r="2444" spans="10:14" ht="12">
      <c r="J2444" s="29"/>
      <c r="N2444" s="29"/>
    </row>
    <row r="2445" spans="10:14" ht="12">
      <c r="J2445" s="29"/>
      <c r="N2445" s="29"/>
    </row>
    <row r="2446" spans="10:14" ht="12">
      <c r="J2446" s="29"/>
      <c r="N2446" s="29"/>
    </row>
    <row r="2447" spans="10:14" ht="12">
      <c r="J2447" s="29"/>
      <c r="N2447" s="29"/>
    </row>
    <row r="2448" spans="10:14" ht="12">
      <c r="J2448" s="29"/>
      <c r="N2448" s="29"/>
    </row>
    <row r="2449" spans="10:14" ht="12">
      <c r="J2449" s="29"/>
      <c r="N2449" s="29"/>
    </row>
    <row r="2450" spans="10:14" ht="12">
      <c r="J2450" s="29"/>
      <c r="N2450" s="29"/>
    </row>
    <row r="2451" spans="10:14" ht="12">
      <c r="J2451" s="29"/>
      <c r="N2451" s="29"/>
    </row>
    <row r="2452" spans="10:14" ht="12">
      <c r="J2452" s="29"/>
      <c r="N2452" s="29"/>
    </row>
    <row r="2453" spans="10:14" ht="12">
      <c r="J2453" s="29"/>
      <c r="N2453" s="29"/>
    </row>
    <row r="2454" spans="10:14" ht="12">
      <c r="J2454" s="29"/>
      <c r="N2454" s="29"/>
    </row>
    <row r="2455" spans="10:14" ht="12">
      <c r="J2455" s="29"/>
      <c r="N2455" s="29"/>
    </row>
    <row r="2456" spans="10:14" ht="12">
      <c r="J2456" s="29"/>
      <c r="N2456" s="29"/>
    </row>
    <row r="2457" spans="10:14" ht="12">
      <c r="J2457" s="29"/>
      <c r="N2457" s="29"/>
    </row>
    <row r="2458" spans="10:14" ht="12">
      <c r="J2458" s="29"/>
      <c r="N2458" s="29"/>
    </row>
    <row r="2459" spans="10:14" ht="12">
      <c r="J2459" s="29"/>
      <c r="N2459" s="29"/>
    </row>
    <row r="2460" spans="10:14" ht="12">
      <c r="J2460" s="29"/>
      <c r="N2460" s="29"/>
    </row>
    <row r="2461" spans="10:14" ht="12">
      <c r="J2461" s="29"/>
      <c r="N2461" s="29"/>
    </row>
    <row r="2462" spans="10:14" ht="12">
      <c r="J2462" s="29"/>
      <c r="N2462" s="29"/>
    </row>
    <row r="2463" spans="10:14" ht="12">
      <c r="J2463" s="29"/>
      <c r="N2463" s="29"/>
    </row>
    <row r="2464" spans="10:14" ht="12">
      <c r="J2464" s="29"/>
      <c r="N2464" s="29"/>
    </row>
    <row r="2465" spans="10:14" ht="12">
      <c r="J2465" s="29"/>
      <c r="N2465" s="29"/>
    </row>
    <row r="2466" spans="10:14" ht="12">
      <c r="J2466" s="29"/>
      <c r="N2466" s="29"/>
    </row>
    <row r="2467" spans="10:14" ht="12">
      <c r="J2467" s="29"/>
      <c r="N2467" s="29"/>
    </row>
    <row r="2468" spans="10:14" ht="12">
      <c r="J2468" s="29"/>
      <c r="N2468" s="29"/>
    </row>
    <row r="2469" spans="10:14" ht="12">
      <c r="J2469" s="29"/>
      <c r="N2469" s="29"/>
    </row>
    <row r="2470" spans="10:14" ht="12">
      <c r="J2470" s="29"/>
      <c r="N2470" s="29"/>
    </row>
    <row r="2471" spans="10:14" ht="12">
      <c r="J2471" s="29"/>
      <c r="N2471" s="29"/>
    </row>
    <row r="2472" spans="10:14" ht="12">
      <c r="J2472" s="29"/>
      <c r="N2472" s="29"/>
    </row>
    <row r="2473" spans="10:14" ht="12">
      <c r="J2473" s="29"/>
      <c r="N2473" s="29"/>
    </row>
    <row r="2474" spans="10:14" ht="12">
      <c r="J2474" s="29"/>
      <c r="N2474" s="29"/>
    </row>
    <row r="2475" spans="10:14" ht="12">
      <c r="J2475" s="29"/>
      <c r="N2475" s="29"/>
    </row>
    <row r="2476" spans="10:14" ht="12">
      <c r="J2476" s="29"/>
      <c r="N2476" s="29"/>
    </row>
    <row r="2477" spans="10:14" ht="12">
      <c r="J2477" s="29"/>
      <c r="N2477" s="29"/>
    </row>
    <row r="2478" spans="10:14" ht="12">
      <c r="J2478" s="29"/>
      <c r="N2478" s="29"/>
    </row>
    <row r="2479" spans="10:14" ht="12">
      <c r="J2479" s="29"/>
      <c r="N2479" s="29"/>
    </row>
    <row r="2480" spans="10:14" ht="12">
      <c r="J2480" s="29"/>
      <c r="N2480" s="29"/>
    </row>
    <row r="2481" spans="10:14" ht="12">
      <c r="J2481" s="29"/>
      <c r="N2481" s="29"/>
    </row>
    <row r="2482" spans="10:14" ht="12">
      <c r="J2482" s="29"/>
      <c r="N2482" s="29"/>
    </row>
    <row r="2483" spans="10:14" ht="12">
      <c r="J2483" s="29"/>
      <c r="N2483" s="29"/>
    </row>
    <row r="2484" spans="10:14" ht="12">
      <c r="J2484" s="29"/>
      <c r="N2484" s="29"/>
    </row>
    <row r="2485" spans="10:14" ht="12">
      <c r="J2485" s="29"/>
      <c r="N2485" s="29"/>
    </row>
    <row r="2486" spans="10:14" ht="12">
      <c r="J2486" s="29"/>
      <c r="N2486" s="29"/>
    </row>
    <row r="2487" spans="10:14" ht="12">
      <c r="J2487" s="29"/>
      <c r="N2487" s="29"/>
    </row>
    <row r="2488" spans="10:14" ht="12">
      <c r="J2488" s="29"/>
      <c r="N2488" s="29"/>
    </row>
    <row r="2489" spans="10:14" ht="12">
      <c r="J2489" s="29"/>
      <c r="N2489" s="29"/>
    </row>
    <row r="2490" spans="10:14" ht="12">
      <c r="J2490" s="29"/>
      <c r="N2490" s="29"/>
    </row>
    <row r="2491" spans="10:14" ht="12">
      <c r="J2491" s="29"/>
      <c r="N2491" s="29"/>
    </row>
    <row r="2492" spans="10:14" ht="12">
      <c r="J2492" s="29"/>
      <c r="N2492" s="29"/>
    </row>
    <row r="2493" spans="10:14" ht="12">
      <c r="J2493" s="29"/>
      <c r="N2493" s="29"/>
    </row>
    <row r="2494" spans="10:14" ht="12">
      <c r="J2494" s="29"/>
      <c r="N2494" s="29"/>
    </row>
    <row r="2495" spans="10:14" ht="12">
      <c r="J2495" s="29"/>
      <c r="N2495" s="29"/>
    </row>
    <row r="2496" spans="10:14" ht="12">
      <c r="J2496" s="29"/>
      <c r="N2496" s="29"/>
    </row>
    <row r="2497" spans="10:14" ht="12">
      <c r="J2497" s="29"/>
      <c r="N2497" s="29"/>
    </row>
    <row r="2498" spans="10:14" ht="12">
      <c r="J2498" s="29"/>
      <c r="N2498" s="29"/>
    </row>
    <row r="2499" spans="10:14" ht="12">
      <c r="J2499" s="29"/>
      <c r="N2499" s="29"/>
    </row>
    <row r="2500" spans="10:14" ht="12">
      <c r="J2500" s="29"/>
      <c r="N2500" s="29"/>
    </row>
    <row r="2501" spans="10:14" ht="12">
      <c r="J2501" s="29"/>
      <c r="N2501" s="29"/>
    </row>
    <row r="2502" spans="10:14" ht="12">
      <c r="J2502" s="29"/>
      <c r="N2502" s="29"/>
    </row>
    <row r="2503" spans="10:14" ht="12">
      <c r="J2503" s="29"/>
      <c r="N2503" s="29"/>
    </row>
    <row r="2504" spans="10:14" ht="12">
      <c r="J2504" s="29"/>
      <c r="N2504" s="29"/>
    </row>
    <row r="2505" spans="10:14" ht="12">
      <c r="J2505" s="29"/>
      <c r="N2505" s="29"/>
    </row>
    <row r="2506" spans="10:14" ht="12">
      <c r="J2506" s="29"/>
      <c r="N2506" s="29"/>
    </row>
    <row r="2507" spans="10:14" ht="12">
      <c r="J2507" s="29"/>
      <c r="N2507" s="29"/>
    </row>
    <row r="2508" spans="10:14" ht="12">
      <c r="J2508" s="29"/>
      <c r="N2508" s="29"/>
    </row>
    <row r="2509" spans="10:14" ht="12">
      <c r="J2509" s="29"/>
      <c r="N2509" s="29"/>
    </row>
    <row r="2510" spans="10:14" ht="12">
      <c r="J2510" s="29"/>
      <c r="N2510" s="29"/>
    </row>
    <row r="2511" spans="10:14" ht="12">
      <c r="J2511" s="29"/>
      <c r="N2511" s="29"/>
    </row>
    <row r="2512" spans="10:14" ht="12">
      <c r="J2512" s="29"/>
      <c r="N2512" s="29"/>
    </row>
    <row r="2513" spans="10:14" ht="12">
      <c r="J2513" s="29"/>
      <c r="N2513" s="29"/>
    </row>
    <row r="2514" spans="10:14" ht="12">
      <c r="J2514" s="29"/>
      <c r="N2514" s="29"/>
    </row>
    <row r="2515" spans="10:14" ht="12">
      <c r="J2515" s="29"/>
      <c r="N2515" s="29"/>
    </row>
    <row r="2516" spans="10:14" ht="12">
      <c r="J2516" s="29"/>
      <c r="N2516" s="29"/>
    </row>
    <row r="2517" spans="10:14" ht="12">
      <c r="J2517" s="29"/>
      <c r="N2517" s="29"/>
    </row>
    <row r="2518" spans="10:14" ht="12">
      <c r="J2518" s="29"/>
      <c r="N2518" s="29"/>
    </row>
    <row r="2519" spans="10:14" ht="12">
      <c r="J2519" s="29"/>
      <c r="N2519" s="29"/>
    </row>
    <row r="2520" spans="10:14" ht="12">
      <c r="J2520" s="29"/>
      <c r="N2520" s="29"/>
    </row>
    <row r="2521" spans="10:14" ht="12">
      <c r="J2521" s="29"/>
      <c r="N2521" s="29"/>
    </row>
    <row r="2522" spans="10:14" ht="12">
      <c r="J2522" s="29"/>
      <c r="N2522" s="29"/>
    </row>
    <row r="2523" spans="10:14" ht="12">
      <c r="J2523" s="29"/>
      <c r="N2523" s="29"/>
    </row>
    <row r="2524" spans="10:14" ht="12">
      <c r="J2524" s="29"/>
      <c r="N2524" s="29"/>
    </row>
    <row r="2525" spans="10:14" ht="12">
      <c r="J2525" s="29"/>
      <c r="N2525" s="29"/>
    </row>
    <row r="2526" spans="10:14" ht="12">
      <c r="J2526" s="29"/>
      <c r="N2526" s="29"/>
    </row>
    <row r="2527" spans="10:14" ht="12">
      <c r="J2527" s="29"/>
      <c r="N2527" s="29"/>
    </row>
    <row r="2528" spans="10:14" ht="12">
      <c r="J2528" s="29"/>
      <c r="N2528" s="29"/>
    </row>
    <row r="2529" spans="10:14" ht="12">
      <c r="J2529" s="29"/>
      <c r="N2529" s="29"/>
    </row>
    <row r="2530" spans="10:14" ht="12">
      <c r="J2530" s="29"/>
      <c r="N2530" s="29"/>
    </row>
    <row r="2531" spans="10:14" ht="12">
      <c r="J2531" s="29"/>
      <c r="N2531" s="29"/>
    </row>
    <row r="2532" spans="10:14" ht="12">
      <c r="J2532" s="29"/>
      <c r="N2532" s="29"/>
    </row>
    <row r="2533" spans="10:14" ht="12">
      <c r="J2533" s="29"/>
      <c r="N2533" s="29"/>
    </row>
    <row r="2534" spans="10:14" ht="12">
      <c r="J2534" s="29"/>
      <c r="N2534" s="29"/>
    </row>
    <row r="2535" spans="10:14" ht="12">
      <c r="J2535" s="29"/>
      <c r="N2535" s="29"/>
    </row>
    <row r="2536" spans="10:14" ht="12">
      <c r="J2536" s="29"/>
      <c r="N2536" s="29"/>
    </row>
    <row r="2537" spans="10:14" ht="12">
      <c r="J2537" s="29"/>
      <c r="N2537" s="29"/>
    </row>
    <row r="2538" spans="10:14" ht="12">
      <c r="J2538" s="29"/>
      <c r="N2538" s="29"/>
    </row>
    <row r="2539" spans="10:14" ht="12">
      <c r="J2539" s="29"/>
      <c r="N2539" s="29"/>
    </row>
    <row r="2540" spans="10:14" ht="12">
      <c r="J2540" s="29"/>
      <c r="N2540" s="29"/>
    </row>
    <row r="2541" spans="10:14" ht="12">
      <c r="J2541" s="29"/>
      <c r="N2541" s="29"/>
    </row>
    <row r="2542" spans="10:14" ht="12">
      <c r="J2542" s="29"/>
      <c r="N2542" s="29"/>
    </row>
    <row r="2543" spans="10:14" ht="12">
      <c r="J2543" s="29"/>
      <c r="N2543" s="29"/>
    </row>
    <row r="2544" spans="10:14" ht="12">
      <c r="J2544" s="29"/>
      <c r="N2544" s="29"/>
    </row>
    <row r="2545" spans="10:14" ht="12">
      <c r="J2545" s="29"/>
      <c r="N2545" s="29"/>
    </row>
    <row r="2546" spans="10:14" ht="12">
      <c r="J2546" s="29"/>
      <c r="N2546" s="29"/>
    </row>
    <row r="2547" spans="10:14" ht="12">
      <c r="J2547" s="29"/>
      <c r="N2547" s="29"/>
    </row>
    <row r="2548" spans="10:14" ht="12">
      <c r="J2548" s="29"/>
      <c r="N2548" s="29"/>
    </row>
    <row r="2549" spans="10:14" ht="12">
      <c r="J2549" s="29"/>
      <c r="N2549" s="29"/>
    </row>
    <row r="2550" spans="10:14" ht="12">
      <c r="J2550" s="29"/>
      <c r="N2550" s="29"/>
    </row>
    <row r="2551" spans="10:14" ht="12">
      <c r="J2551" s="29"/>
      <c r="N2551" s="29"/>
    </row>
    <row r="2552" spans="10:14" ht="12">
      <c r="J2552" s="29"/>
      <c r="N2552" s="29"/>
    </row>
    <row r="2553" spans="10:14" ht="12">
      <c r="J2553" s="29"/>
      <c r="N2553" s="29"/>
    </row>
    <row r="2554" spans="10:14" ht="12">
      <c r="J2554" s="29"/>
      <c r="N2554" s="29"/>
    </row>
    <row r="2555" spans="10:14" ht="12">
      <c r="J2555" s="29"/>
      <c r="N2555" s="29"/>
    </row>
    <row r="2556" spans="10:14" ht="12">
      <c r="J2556" s="29"/>
      <c r="N2556" s="29"/>
    </row>
    <row r="2557" spans="10:14" ht="12">
      <c r="J2557" s="29"/>
      <c r="N2557" s="29"/>
    </row>
    <row r="2558" spans="10:14" ht="12">
      <c r="J2558" s="29"/>
      <c r="N2558" s="29"/>
    </row>
    <row r="2559" spans="10:14" ht="12">
      <c r="J2559" s="29"/>
      <c r="N2559" s="29"/>
    </row>
    <row r="2560" spans="10:14" ht="12">
      <c r="J2560" s="29"/>
      <c r="N2560" s="29"/>
    </row>
    <row r="2561" spans="10:14" ht="12">
      <c r="J2561" s="29"/>
      <c r="N2561" s="29"/>
    </row>
    <row r="2562" spans="10:14" ht="12">
      <c r="J2562" s="29"/>
      <c r="N2562" s="29"/>
    </row>
    <row r="2563" spans="10:14" ht="12">
      <c r="J2563" s="29"/>
      <c r="N2563" s="29"/>
    </row>
    <row r="2564" spans="10:14" ht="12">
      <c r="J2564" s="29"/>
      <c r="N2564" s="29"/>
    </row>
    <row r="2565" spans="10:14" ht="12">
      <c r="J2565" s="29"/>
      <c r="N2565" s="29"/>
    </row>
    <row r="2566" spans="10:14" ht="12">
      <c r="J2566" s="29"/>
      <c r="N2566" s="29"/>
    </row>
    <row r="2567" spans="10:14" ht="12">
      <c r="J2567" s="29"/>
      <c r="N2567" s="29"/>
    </row>
    <row r="2568" spans="10:14" ht="12">
      <c r="J2568" s="29"/>
      <c r="N2568" s="29"/>
    </row>
    <row r="2569" spans="10:14" ht="12">
      <c r="J2569" s="29"/>
      <c r="N2569" s="29"/>
    </row>
    <row r="2570" spans="10:14" ht="12">
      <c r="J2570" s="29"/>
      <c r="N2570" s="29"/>
    </row>
    <row r="2571" spans="10:14" ht="12">
      <c r="J2571" s="29"/>
      <c r="N2571" s="29"/>
    </row>
    <row r="2572" spans="10:14" ht="12">
      <c r="J2572" s="29"/>
      <c r="N2572" s="29"/>
    </row>
    <row r="2573" spans="10:14" ht="12">
      <c r="J2573" s="29"/>
      <c r="N2573" s="29"/>
    </row>
    <row r="2574" spans="10:14" ht="12">
      <c r="J2574" s="29"/>
      <c r="N2574" s="29"/>
    </row>
    <row r="2575" spans="10:14" ht="12">
      <c r="J2575" s="29"/>
      <c r="N2575" s="29"/>
    </row>
    <row r="2576" spans="10:14" ht="12">
      <c r="J2576" s="29"/>
      <c r="N2576" s="29"/>
    </row>
    <row r="2577" spans="10:14" ht="12">
      <c r="J2577" s="29"/>
      <c r="N2577" s="29"/>
    </row>
    <row r="2578" spans="10:14" ht="12">
      <c r="J2578" s="29"/>
      <c r="N2578" s="29"/>
    </row>
    <row r="2579" spans="10:14" ht="12">
      <c r="J2579" s="29"/>
      <c r="N2579" s="29"/>
    </row>
    <row r="2580" spans="10:14" ht="12">
      <c r="J2580" s="29"/>
      <c r="N2580" s="29"/>
    </row>
    <row r="2581" spans="10:14" ht="12">
      <c r="J2581" s="29"/>
      <c r="N2581" s="29"/>
    </row>
    <row r="2582" spans="10:14" ht="12">
      <c r="J2582" s="29"/>
      <c r="N2582" s="29"/>
    </row>
    <row r="2583" spans="10:14" ht="12">
      <c r="J2583" s="29"/>
      <c r="N2583" s="29"/>
    </row>
    <row r="2584" spans="10:14" ht="12">
      <c r="J2584" s="29"/>
      <c r="N2584" s="29"/>
    </row>
    <row r="2585" spans="10:14" ht="12">
      <c r="J2585" s="29"/>
      <c r="N2585" s="29"/>
    </row>
    <row r="2586" spans="10:14" ht="12">
      <c r="J2586" s="29"/>
      <c r="N2586" s="29"/>
    </row>
    <row r="2587" spans="10:14" ht="12">
      <c r="J2587" s="29"/>
      <c r="N2587" s="29"/>
    </row>
    <row r="2588" spans="10:14" ht="12">
      <c r="J2588" s="29"/>
      <c r="N2588" s="29"/>
    </row>
    <row r="2589" spans="10:14" ht="12">
      <c r="J2589" s="29"/>
      <c r="N2589" s="29"/>
    </row>
    <row r="2590" spans="10:14" ht="12">
      <c r="J2590" s="29"/>
      <c r="N2590" s="29"/>
    </row>
    <row r="2591" spans="10:14" ht="12">
      <c r="J2591" s="29"/>
      <c r="N2591" s="29"/>
    </row>
    <row r="2592" spans="10:14" ht="12">
      <c r="J2592" s="29"/>
      <c r="N2592" s="29"/>
    </row>
    <row r="2593" spans="10:14" ht="12">
      <c r="J2593" s="29"/>
      <c r="N2593" s="29"/>
    </row>
    <row r="2594" spans="10:14" ht="12">
      <c r="J2594" s="29"/>
      <c r="N2594" s="29"/>
    </row>
    <row r="2595" spans="10:14" ht="12">
      <c r="J2595" s="29"/>
      <c r="N2595" s="29"/>
    </row>
    <row r="2596" spans="10:14" ht="12">
      <c r="J2596" s="29"/>
      <c r="N2596" s="29"/>
    </row>
    <row r="2597" spans="10:14" ht="12">
      <c r="J2597" s="29"/>
      <c r="N2597" s="29"/>
    </row>
    <row r="2598" spans="10:14" ht="12">
      <c r="J2598" s="29"/>
      <c r="N2598" s="29"/>
    </row>
    <row r="2599" spans="10:14" ht="12">
      <c r="J2599" s="29"/>
      <c r="N2599" s="29"/>
    </row>
    <row r="2600" spans="10:14" ht="12">
      <c r="J2600" s="29"/>
      <c r="N2600" s="29"/>
    </row>
    <row r="2601" spans="10:14" ht="12">
      <c r="J2601" s="29"/>
      <c r="N2601" s="29"/>
    </row>
    <row r="2602" spans="10:14" ht="12">
      <c r="J2602" s="29"/>
      <c r="N2602" s="29"/>
    </row>
    <row r="2603" spans="10:14" ht="12">
      <c r="J2603" s="29"/>
      <c r="N2603" s="29"/>
    </row>
    <row r="2604" spans="10:14" ht="12">
      <c r="J2604" s="29"/>
      <c r="N2604" s="29"/>
    </row>
    <row r="2605" spans="10:14" ht="12">
      <c r="J2605" s="29"/>
      <c r="N2605" s="29"/>
    </row>
    <row r="2606" spans="10:14" ht="12">
      <c r="J2606" s="29"/>
      <c r="N2606" s="29"/>
    </row>
    <row r="2607" spans="10:14" ht="12">
      <c r="J2607" s="29"/>
      <c r="N2607" s="29"/>
    </row>
    <row r="2608" spans="10:14" ht="12">
      <c r="J2608" s="29"/>
      <c r="N2608" s="29"/>
    </row>
    <row r="2609" spans="10:14" ht="12">
      <c r="J2609" s="29"/>
      <c r="N2609" s="29"/>
    </row>
    <row r="2610" spans="10:14" ht="12">
      <c r="J2610" s="29"/>
      <c r="N2610" s="29"/>
    </row>
    <row r="2611" spans="10:14" ht="12">
      <c r="J2611" s="29"/>
      <c r="N2611" s="29"/>
    </row>
    <row r="2612" spans="10:14" ht="12">
      <c r="J2612" s="29"/>
      <c r="N2612" s="29"/>
    </row>
    <row r="2613" spans="10:14" ht="12">
      <c r="J2613" s="29"/>
      <c r="N2613" s="29"/>
    </row>
    <row r="2614" spans="10:14" ht="12">
      <c r="J2614" s="29"/>
      <c r="N2614" s="29"/>
    </row>
    <row r="2615" spans="10:14" ht="12">
      <c r="J2615" s="29"/>
      <c r="N2615" s="29"/>
    </row>
    <row r="2616" spans="10:14" ht="12">
      <c r="J2616" s="29"/>
      <c r="N2616" s="29"/>
    </row>
    <row r="2617" spans="10:14" ht="12">
      <c r="J2617" s="29"/>
      <c r="N2617" s="29"/>
    </row>
    <row r="2618" spans="10:14" ht="12">
      <c r="J2618" s="29"/>
      <c r="N2618" s="29"/>
    </row>
    <row r="2619" spans="10:14" ht="12">
      <c r="J2619" s="29"/>
      <c r="N2619" s="29"/>
    </row>
    <row r="2620" spans="10:14" ht="12">
      <c r="J2620" s="29"/>
      <c r="N2620" s="29"/>
    </row>
    <row r="2621" spans="10:14" ht="12">
      <c r="J2621" s="29"/>
      <c r="N2621" s="29"/>
    </row>
    <row r="2622" spans="10:14" ht="12">
      <c r="J2622" s="29"/>
      <c r="N2622" s="29"/>
    </row>
    <row r="2623" spans="10:14" ht="12">
      <c r="J2623" s="29"/>
      <c r="N2623" s="29"/>
    </row>
    <row r="2624" spans="10:14" ht="12">
      <c r="J2624" s="29"/>
      <c r="N2624" s="29"/>
    </row>
    <row r="2625" spans="10:14" ht="12">
      <c r="J2625" s="29"/>
      <c r="N2625" s="29"/>
    </row>
    <row r="2626" spans="10:14" ht="12">
      <c r="J2626" s="29"/>
      <c r="N2626" s="29"/>
    </row>
    <row r="2627" spans="10:14" ht="12">
      <c r="J2627" s="29"/>
      <c r="N2627" s="29"/>
    </row>
    <row r="2628" spans="10:14" ht="12">
      <c r="J2628" s="29"/>
      <c r="N2628" s="29"/>
    </row>
    <row r="2629" spans="10:14" ht="12">
      <c r="J2629" s="29"/>
      <c r="N2629" s="29"/>
    </row>
    <row r="2630" spans="10:14" ht="12">
      <c r="J2630" s="29"/>
      <c r="N2630" s="29"/>
    </row>
    <row r="2631" spans="10:14" ht="12">
      <c r="J2631" s="29"/>
      <c r="N2631" s="29"/>
    </row>
    <row r="2632" spans="10:14" ht="12">
      <c r="J2632" s="29"/>
      <c r="N2632" s="29"/>
    </row>
    <row r="2633" spans="10:14" ht="12">
      <c r="J2633" s="29"/>
      <c r="N2633" s="29"/>
    </row>
    <row r="2634" spans="10:14" ht="12">
      <c r="J2634" s="29"/>
      <c r="N2634" s="29"/>
    </row>
    <row r="2635" spans="10:14" ht="12">
      <c r="J2635" s="29"/>
      <c r="N2635" s="29"/>
    </row>
    <row r="2636" spans="10:14" ht="12">
      <c r="J2636" s="29"/>
      <c r="N2636" s="29"/>
    </row>
    <row r="2637" spans="10:14" ht="12">
      <c r="J2637" s="29"/>
      <c r="N2637" s="29"/>
    </row>
    <row r="2638" spans="10:14" ht="12">
      <c r="J2638" s="29"/>
      <c r="N2638" s="29"/>
    </row>
    <row r="2639" spans="10:14" ht="12">
      <c r="J2639" s="29"/>
      <c r="N2639" s="29"/>
    </row>
    <row r="2640" spans="10:14" ht="12">
      <c r="J2640" s="29"/>
      <c r="N2640" s="29"/>
    </row>
    <row r="2641" spans="10:14" ht="12">
      <c r="J2641" s="29"/>
      <c r="N2641" s="29"/>
    </row>
    <row r="2642" spans="10:14" ht="12">
      <c r="J2642" s="29"/>
      <c r="N2642" s="29"/>
    </row>
    <row r="2643" spans="10:14" ht="12">
      <c r="J2643" s="29"/>
      <c r="N2643" s="29"/>
    </row>
    <row r="2644" spans="10:14" ht="12">
      <c r="J2644" s="29"/>
      <c r="N2644" s="29"/>
    </row>
    <row r="2645" spans="10:14" ht="12">
      <c r="J2645" s="29"/>
      <c r="N2645" s="29"/>
    </row>
    <row r="2646" spans="10:14" ht="12">
      <c r="J2646" s="29"/>
      <c r="N2646" s="29"/>
    </row>
    <row r="2647" spans="10:14" ht="12">
      <c r="J2647" s="29"/>
      <c r="N2647" s="29"/>
    </row>
    <row r="2648" spans="10:14" ht="12">
      <c r="J2648" s="29"/>
      <c r="N2648" s="29"/>
    </row>
    <row r="2649" spans="10:14" ht="12">
      <c r="J2649" s="29"/>
      <c r="N2649" s="29"/>
    </row>
    <row r="2650" spans="10:14" ht="12">
      <c r="J2650" s="29"/>
      <c r="N2650" s="29"/>
    </row>
    <row r="2651" spans="10:14" ht="12">
      <c r="J2651" s="29"/>
      <c r="N2651" s="29"/>
    </row>
    <row r="2652" spans="10:14" ht="12">
      <c r="J2652" s="29"/>
      <c r="N2652" s="29"/>
    </row>
    <row r="2653" spans="10:14" ht="12">
      <c r="J2653" s="29"/>
      <c r="N2653" s="29"/>
    </row>
    <row r="2654" spans="10:14" ht="12">
      <c r="J2654" s="29"/>
      <c r="N2654" s="29"/>
    </row>
    <row r="2655" spans="10:14" ht="12">
      <c r="J2655" s="29"/>
      <c r="N2655" s="29"/>
    </row>
    <row r="2656" spans="10:14" ht="12">
      <c r="J2656" s="29"/>
      <c r="N2656" s="29"/>
    </row>
    <row r="2657" spans="10:14" ht="12">
      <c r="J2657" s="29"/>
      <c r="N2657" s="29"/>
    </row>
    <row r="2658" spans="10:14" ht="12">
      <c r="J2658" s="29"/>
      <c r="N2658" s="29"/>
    </row>
    <row r="2659" spans="10:14" ht="12">
      <c r="J2659" s="29"/>
      <c r="N2659" s="29"/>
    </row>
    <row r="2660" spans="10:14" ht="12">
      <c r="J2660" s="29"/>
      <c r="N2660" s="29"/>
    </row>
    <row r="2661" spans="10:14" ht="12">
      <c r="J2661" s="29"/>
      <c r="N2661" s="29"/>
    </row>
    <row r="2662" spans="10:14" ht="12">
      <c r="J2662" s="29"/>
      <c r="N2662" s="29"/>
    </row>
    <row r="2663" spans="10:14" ht="12">
      <c r="J2663" s="29"/>
      <c r="N2663" s="29"/>
    </row>
    <row r="2664" spans="10:14" ht="12">
      <c r="J2664" s="29"/>
      <c r="N2664" s="29"/>
    </row>
    <row r="2665" spans="10:14" ht="12">
      <c r="J2665" s="29"/>
      <c r="N2665" s="29"/>
    </row>
    <row r="2666" spans="10:14" ht="12">
      <c r="J2666" s="29"/>
      <c r="N2666" s="29"/>
    </row>
    <row r="2667" spans="10:14" ht="12">
      <c r="J2667" s="29"/>
      <c r="N2667" s="29"/>
    </row>
    <row r="2668" spans="10:14" ht="12">
      <c r="J2668" s="29"/>
      <c r="N2668" s="29"/>
    </row>
    <row r="2669" spans="10:14" ht="12">
      <c r="J2669" s="29"/>
      <c r="N2669" s="29"/>
    </row>
    <row r="2670" spans="10:14" ht="12">
      <c r="J2670" s="29"/>
      <c r="N2670" s="29"/>
    </row>
    <row r="2671" spans="10:14" ht="12">
      <c r="J2671" s="29"/>
      <c r="N2671" s="29"/>
    </row>
    <row r="2672" spans="10:14" ht="12">
      <c r="J2672" s="29"/>
      <c r="N2672" s="29"/>
    </row>
    <row r="2673" spans="10:14" ht="12">
      <c r="J2673" s="29"/>
      <c r="N2673" s="29"/>
    </row>
    <row r="2674" spans="10:14" ht="12">
      <c r="J2674" s="29"/>
      <c r="N2674" s="29"/>
    </row>
    <row r="2675" spans="10:14" ht="12">
      <c r="J2675" s="29"/>
      <c r="N2675" s="29"/>
    </row>
    <row r="2676" spans="10:14" ht="12">
      <c r="J2676" s="29"/>
      <c r="N2676" s="29"/>
    </row>
    <row r="2677" spans="10:14" ht="12">
      <c r="J2677" s="29"/>
      <c r="N2677" s="29"/>
    </row>
    <row r="2678" spans="10:14" ht="12">
      <c r="J2678" s="29"/>
      <c r="N2678" s="29"/>
    </row>
    <row r="2679" spans="10:14" ht="12">
      <c r="J2679" s="29"/>
      <c r="N2679" s="29"/>
    </row>
    <row r="2680" spans="10:14" ht="12">
      <c r="J2680" s="29"/>
      <c r="N2680" s="29"/>
    </row>
    <row r="2681" spans="10:14" ht="12">
      <c r="J2681" s="29"/>
      <c r="N2681" s="29"/>
    </row>
    <row r="2682" spans="10:14" ht="12">
      <c r="J2682" s="29"/>
      <c r="N2682" s="29"/>
    </row>
    <row r="2683" spans="10:14" ht="12">
      <c r="J2683" s="29"/>
      <c r="N2683" s="29"/>
    </row>
    <row r="2684" spans="10:14" ht="12">
      <c r="J2684" s="29"/>
      <c r="N2684" s="29"/>
    </row>
    <row r="2685" spans="10:14" ht="12">
      <c r="J2685" s="29"/>
      <c r="N2685" s="29"/>
    </row>
    <row r="2686" spans="10:14" ht="12">
      <c r="J2686" s="29"/>
      <c r="N2686" s="29"/>
    </row>
    <row r="2687" spans="10:14" ht="12">
      <c r="J2687" s="29"/>
      <c r="N2687" s="29"/>
    </row>
    <row r="2688" spans="10:14" ht="12">
      <c r="J2688" s="29"/>
      <c r="N2688" s="29"/>
    </row>
    <row r="2689" spans="10:14" ht="12">
      <c r="J2689" s="29"/>
      <c r="N2689" s="29"/>
    </row>
    <row r="2690" spans="10:14" ht="12">
      <c r="J2690" s="29"/>
      <c r="N2690" s="29"/>
    </row>
    <row r="2691" spans="10:14" ht="12">
      <c r="J2691" s="29"/>
      <c r="N2691" s="29"/>
    </row>
    <row r="2692" spans="10:14" ht="12">
      <c r="J2692" s="29"/>
      <c r="N2692" s="29"/>
    </row>
    <row r="2693" spans="10:14" ht="12">
      <c r="J2693" s="29"/>
      <c r="N2693" s="29"/>
    </row>
    <row r="2694" spans="10:14" ht="12">
      <c r="J2694" s="29"/>
      <c r="N2694" s="29"/>
    </row>
    <row r="2695" spans="10:14" ht="12">
      <c r="J2695" s="29"/>
      <c r="N2695" s="29"/>
    </row>
    <row r="2696" spans="10:14" ht="12">
      <c r="J2696" s="29"/>
      <c r="N2696" s="29"/>
    </row>
    <row r="2697" spans="10:14" ht="12">
      <c r="J2697" s="29"/>
      <c r="N2697" s="29"/>
    </row>
    <row r="2698" spans="10:14" ht="12">
      <c r="J2698" s="29"/>
      <c r="N2698" s="29"/>
    </row>
    <row r="2699" spans="10:14" ht="12">
      <c r="J2699" s="29"/>
      <c r="N2699" s="29"/>
    </row>
    <row r="2700" spans="10:14" ht="12">
      <c r="J2700" s="29"/>
      <c r="N2700" s="29"/>
    </row>
    <row r="2701" spans="10:14" ht="12">
      <c r="J2701" s="29"/>
      <c r="N2701" s="29"/>
    </row>
    <row r="2702" spans="10:14" ht="12">
      <c r="J2702" s="29"/>
      <c r="N2702" s="29"/>
    </row>
    <row r="2703" spans="10:14" ht="12">
      <c r="J2703" s="29"/>
      <c r="N2703" s="29"/>
    </row>
    <row r="2704" spans="10:14" ht="12">
      <c r="J2704" s="29"/>
      <c r="N2704" s="29"/>
    </row>
    <row r="2705" spans="10:14" ht="12">
      <c r="J2705" s="29"/>
      <c r="N2705" s="29"/>
    </row>
    <row r="2706" spans="10:14" ht="12">
      <c r="J2706" s="29"/>
      <c r="N2706" s="29"/>
    </row>
    <row r="2707" spans="10:14" ht="12">
      <c r="J2707" s="29"/>
      <c r="N2707" s="29"/>
    </row>
    <row r="2708" spans="10:14" ht="12">
      <c r="J2708" s="29"/>
      <c r="N2708" s="29"/>
    </row>
    <row r="2709" spans="10:14" ht="12">
      <c r="J2709" s="29"/>
      <c r="N2709" s="29"/>
    </row>
    <row r="2710" spans="10:14" ht="12">
      <c r="J2710" s="29"/>
      <c r="N2710" s="29"/>
    </row>
    <row r="2711" spans="10:14" ht="12">
      <c r="J2711" s="29"/>
      <c r="N2711" s="29"/>
    </row>
    <row r="2712" spans="10:14" ht="12">
      <c r="J2712" s="29"/>
      <c r="N2712" s="29"/>
    </row>
    <row r="2713" spans="10:14" ht="12">
      <c r="J2713" s="29"/>
      <c r="N2713" s="29"/>
    </row>
    <row r="2714" spans="10:14" ht="12">
      <c r="J2714" s="29"/>
      <c r="N2714" s="29"/>
    </row>
    <row r="2715" spans="10:14" ht="12">
      <c r="J2715" s="29"/>
      <c r="N2715" s="29"/>
    </row>
    <row r="2716" spans="10:14" ht="12">
      <c r="J2716" s="29"/>
      <c r="N2716" s="29"/>
    </row>
    <row r="2717" spans="10:14" ht="12">
      <c r="J2717" s="29"/>
      <c r="N2717" s="29"/>
    </row>
    <row r="2718" spans="10:14" ht="12">
      <c r="J2718" s="29"/>
      <c r="N2718" s="29"/>
    </row>
    <row r="2719" spans="10:14" ht="12">
      <c r="J2719" s="29"/>
      <c r="N2719" s="29"/>
    </row>
    <row r="2720" spans="10:14" ht="12">
      <c r="J2720" s="29"/>
      <c r="N2720" s="29"/>
    </row>
    <row r="2721" spans="10:14" ht="12">
      <c r="J2721" s="29"/>
      <c r="N2721" s="29"/>
    </row>
    <row r="2722" spans="10:14" ht="12">
      <c r="J2722" s="29"/>
      <c r="N2722" s="29"/>
    </row>
    <row r="2723" spans="10:14" ht="12">
      <c r="J2723" s="29"/>
      <c r="N2723" s="29"/>
    </row>
    <row r="2724" spans="10:14" ht="12">
      <c r="J2724" s="29"/>
      <c r="N2724" s="29"/>
    </row>
    <row r="2725" spans="10:14" ht="12">
      <c r="J2725" s="29"/>
      <c r="N2725" s="29"/>
    </row>
    <row r="2726" spans="10:14" ht="12">
      <c r="J2726" s="29"/>
      <c r="N2726" s="29"/>
    </row>
    <row r="2727" spans="10:14" ht="12">
      <c r="J2727" s="29"/>
      <c r="N2727" s="29"/>
    </row>
    <row r="2728" spans="10:14" ht="12">
      <c r="J2728" s="29"/>
      <c r="N2728" s="29"/>
    </row>
    <row r="2729" spans="10:14" ht="12">
      <c r="J2729" s="29"/>
      <c r="N2729" s="29"/>
    </row>
    <row r="2730" spans="10:14" ht="12">
      <c r="J2730" s="29"/>
      <c r="N2730" s="29"/>
    </row>
    <row r="2731" spans="10:14" ht="12">
      <c r="J2731" s="29"/>
      <c r="N2731" s="29"/>
    </row>
    <row r="2732" spans="10:14" ht="12">
      <c r="J2732" s="29"/>
      <c r="N2732" s="29"/>
    </row>
    <row r="2733" spans="10:14" ht="12">
      <c r="J2733" s="29"/>
      <c r="N2733" s="29"/>
    </row>
    <row r="2734" spans="10:14" ht="12">
      <c r="J2734" s="29"/>
      <c r="N2734" s="29"/>
    </row>
    <row r="2735" spans="10:14" ht="12">
      <c r="J2735" s="29"/>
      <c r="N2735" s="29"/>
    </row>
    <row r="2736" spans="10:14" ht="12">
      <c r="J2736" s="29"/>
      <c r="N2736" s="29"/>
    </row>
    <row r="2737" spans="10:14" ht="12">
      <c r="J2737" s="29"/>
      <c r="N2737" s="29"/>
    </row>
    <row r="2738" spans="10:14" ht="12">
      <c r="J2738" s="29"/>
      <c r="N2738" s="29"/>
    </row>
    <row r="2739" spans="10:14" ht="12">
      <c r="J2739" s="29"/>
      <c r="N2739" s="29"/>
    </row>
    <row r="2740" spans="10:14" ht="12">
      <c r="J2740" s="29"/>
      <c r="N2740" s="29"/>
    </row>
    <row r="2741" spans="10:14" ht="12">
      <c r="J2741" s="29"/>
      <c r="N2741" s="29"/>
    </row>
    <row r="2742" spans="10:14" ht="12">
      <c r="J2742" s="29"/>
      <c r="N2742" s="29"/>
    </row>
    <row r="2743" spans="10:14" ht="12">
      <c r="J2743" s="29"/>
      <c r="N2743" s="29"/>
    </row>
    <row r="2744" spans="10:14" ht="12">
      <c r="J2744" s="29"/>
      <c r="N2744" s="29"/>
    </row>
    <row r="2745" spans="10:14" ht="12">
      <c r="J2745" s="29"/>
      <c r="N2745" s="29"/>
    </row>
    <row r="2746" spans="10:14" ht="12">
      <c r="J2746" s="29"/>
      <c r="N2746" s="29"/>
    </row>
    <row r="2747" spans="10:14" ht="12">
      <c r="J2747" s="29"/>
      <c r="N2747" s="29"/>
    </row>
    <row r="2748" spans="10:14" ht="12">
      <c r="J2748" s="29"/>
      <c r="N2748" s="29"/>
    </row>
    <row r="2749" spans="10:14" ht="12">
      <c r="J2749" s="29"/>
      <c r="N2749" s="29"/>
    </row>
    <row r="2750" spans="10:14" ht="12">
      <c r="J2750" s="29"/>
      <c r="N2750" s="29"/>
    </row>
    <row r="2751" spans="10:14" ht="12">
      <c r="J2751" s="29"/>
      <c r="N2751" s="29"/>
    </row>
    <row r="2752" spans="10:14" ht="12">
      <c r="J2752" s="29"/>
      <c r="N2752" s="29"/>
    </row>
    <row r="2753" spans="10:14" ht="12">
      <c r="J2753" s="29"/>
      <c r="N2753" s="29"/>
    </row>
    <row r="2754" spans="10:14" ht="12">
      <c r="J2754" s="29"/>
      <c r="N2754" s="29"/>
    </row>
    <row r="2755" spans="10:14" ht="12">
      <c r="J2755" s="29"/>
      <c r="N2755" s="29"/>
    </row>
    <row r="2756" spans="10:14" ht="12">
      <c r="J2756" s="29"/>
      <c r="N2756" s="29"/>
    </row>
    <row r="2757" spans="10:14" ht="12">
      <c r="J2757" s="29"/>
      <c r="N2757" s="29"/>
    </row>
    <row r="2758" spans="10:14" ht="12">
      <c r="J2758" s="29"/>
      <c r="N2758" s="29"/>
    </row>
    <row r="2759" spans="10:14" ht="12">
      <c r="J2759" s="29"/>
      <c r="N2759" s="29"/>
    </row>
    <row r="2760" spans="10:14" ht="12">
      <c r="J2760" s="29"/>
      <c r="N2760" s="29"/>
    </row>
    <row r="2761" spans="10:14" ht="12">
      <c r="J2761" s="29"/>
      <c r="N2761" s="29"/>
    </row>
    <row r="2762" spans="10:14" ht="12">
      <c r="J2762" s="29"/>
      <c r="N2762" s="29"/>
    </row>
    <row r="2763" spans="10:14" ht="12">
      <c r="J2763" s="29"/>
      <c r="N2763" s="29"/>
    </row>
    <row r="2764" spans="10:14" ht="12">
      <c r="J2764" s="29"/>
      <c r="N2764" s="29"/>
    </row>
    <row r="2765" spans="10:14" ht="12">
      <c r="J2765" s="29"/>
      <c r="N2765" s="29"/>
    </row>
    <row r="2766" spans="10:14" ht="12">
      <c r="J2766" s="29"/>
      <c r="N2766" s="29"/>
    </row>
    <row r="2767" spans="10:14" ht="12">
      <c r="J2767" s="29"/>
      <c r="N2767" s="29"/>
    </row>
    <row r="2768" spans="10:14" ht="12">
      <c r="J2768" s="29"/>
      <c r="N2768" s="29"/>
    </row>
    <row r="2769" spans="10:14" ht="12">
      <c r="J2769" s="29"/>
      <c r="N2769" s="29"/>
    </row>
    <row r="2770" spans="10:14" ht="12">
      <c r="J2770" s="29"/>
      <c r="N2770" s="29"/>
    </row>
    <row r="2771" spans="10:14" ht="12">
      <c r="J2771" s="29"/>
      <c r="N2771" s="29"/>
    </row>
    <row r="2772" spans="10:14" ht="12">
      <c r="J2772" s="29"/>
      <c r="N2772" s="29"/>
    </row>
    <row r="2773" spans="10:14" ht="12">
      <c r="J2773" s="29"/>
      <c r="N2773" s="29"/>
    </row>
    <row r="2774" spans="10:14" ht="12">
      <c r="J2774" s="29"/>
      <c r="N2774" s="29"/>
    </row>
    <row r="2775" spans="10:14" ht="12">
      <c r="J2775" s="29"/>
      <c r="N2775" s="29"/>
    </row>
    <row r="2776" spans="10:14" ht="12">
      <c r="J2776" s="29"/>
      <c r="N2776" s="29"/>
    </row>
    <row r="2777" spans="10:14" ht="12">
      <c r="J2777" s="29"/>
      <c r="N2777" s="29"/>
    </row>
    <row r="2778" spans="10:14" ht="12">
      <c r="J2778" s="29"/>
      <c r="N2778" s="29"/>
    </row>
    <row r="2779" spans="10:14" ht="12">
      <c r="J2779" s="29"/>
      <c r="N2779" s="29"/>
    </row>
    <row r="2780" spans="10:14" ht="12">
      <c r="J2780" s="29"/>
      <c r="N2780" s="29"/>
    </row>
    <row r="2781" spans="10:14" ht="12">
      <c r="J2781" s="29"/>
      <c r="N2781" s="29"/>
    </row>
    <row r="2782" spans="10:14" ht="12">
      <c r="J2782" s="29"/>
      <c r="N2782" s="29"/>
    </row>
    <row r="2783" spans="10:14" ht="12">
      <c r="J2783" s="29"/>
      <c r="N2783" s="29"/>
    </row>
    <row r="2784" spans="10:14" ht="12">
      <c r="J2784" s="29"/>
      <c r="N2784" s="29"/>
    </row>
    <row r="2785" spans="10:14" ht="12">
      <c r="J2785" s="29"/>
      <c r="N2785" s="29"/>
    </row>
    <row r="2786" spans="10:14" ht="12">
      <c r="J2786" s="29"/>
      <c r="N2786" s="29"/>
    </row>
    <row r="2787" spans="10:14" ht="12">
      <c r="J2787" s="29"/>
      <c r="N2787" s="29"/>
    </row>
    <row r="2788" spans="10:14" ht="12">
      <c r="J2788" s="29"/>
      <c r="N2788" s="29"/>
    </row>
    <row r="2789" spans="10:14" ht="12">
      <c r="J2789" s="29"/>
      <c r="N2789" s="29"/>
    </row>
    <row r="2790" spans="10:14" ht="12">
      <c r="J2790" s="29"/>
      <c r="N2790" s="29"/>
    </row>
    <row r="2791" spans="10:14" ht="12">
      <c r="J2791" s="29"/>
      <c r="N2791" s="29"/>
    </row>
    <row r="2792" spans="10:14" ht="12">
      <c r="J2792" s="29"/>
      <c r="N2792" s="29"/>
    </row>
    <row r="2793" spans="10:14" ht="12">
      <c r="J2793" s="29"/>
      <c r="N2793" s="29"/>
    </row>
    <row r="2794" spans="10:14" ht="12">
      <c r="J2794" s="29"/>
      <c r="N2794" s="29"/>
    </row>
    <row r="2795" spans="10:14" ht="12">
      <c r="J2795" s="29"/>
      <c r="N2795" s="29"/>
    </row>
    <row r="2796" spans="10:14" ht="12">
      <c r="J2796" s="29"/>
      <c r="N2796" s="29"/>
    </row>
    <row r="2797" spans="10:14" ht="12">
      <c r="J2797" s="29"/>
      <c r="N2797" s="29"/>
    </row>
    <row r="2798" spans="10:14" ht="12">
      <c r="J2798" s="29"/>
      <c r="N2798" s="29"/>
    </row>
    <row r="2799" spans="10:14" ht="12">
      <c r="J2799" s="29"/>
      <c r="N2799" s="29"/>
    </row>
    <row r="2800" spans="10:14" ht="12">
      <c r="J2800" s="29"/>
      <c r="N2800" s="29"/>
    </row>
    <row r="2801" spans="10:14" ht="12">
      <c r="J2801" s="29"/>
      <c r="N2801" s="29"/>
    </row>
    <row r="2802" spans="10:14" ht="12">
      <c r="J2802" s="29"/>
      <c r="N2802" s="29"/>
    </row>
    <row r="2803" spans="10:14" ht="12">
      <c r="J2803" s="29"/>
      <c r="N2803" s="29"/>
    </row>
    <row r="2804" spans="10:14" ht="12">
      <c r="J2804" s="29"/>
      <c r="N2804" s="29"/>
    </row>
    <row r="2805" spans="10:14" ht="12">
      <c r="J2805" s="29"/>
      <c r="N2805" s="29"/>
    </row>
    <row r="2806" spans="10:14" ht="12">
      <c r="J2806" s="29"/>
      <c r="N2806" s="29"/>
    </row>
    <row r="2807" spans="10:14" ht="12">
      <c r="J2807" s="29"/>
      <c r="N2807" s="29"/>
    </row>
    <row r="2808" spans="10:14" ht="12">
      <c r="J2808" s="29"/>
      <c r="N2808" s="29"/>
    </row>
    <row r="2809" spans="10:14" ht="12">
      <c r="J2809" s="29"/>
      <c r="N2809" s="29"/>
    </row>
    <row r="2810" spans="10:14" ht="12">
      <c r="J2810" s="29"/>
      <c r="N2810" s="29"/>
    </row>
    <row r="2811" spans="10:14" ht="12">
      <c r="J2811" s="29"/>
      <c r="N2811" s="29"/>
    </row>
    <row r="2812" spans="10:14" ht="12">
      <c r="J2812" s="29"/>
      <c r="N2812" s="29"/>
    </row>
    <row r="2813" spans="10:14" ht="12">
      <c r="J2813" s="29"/>
      <c r="N2813" s="29"/>
    </row>
    <row r="2814" spans="10:14" ht="12">
      <c r="J2814" s="29"/>
      <c r="N2814" s="29"/>
    </row>
    <row r="2815" spans="10:14" ht="12">
      <c r="J2815" s="29"/>
      <c r="N2815" s="29"/>
    </row>
    <row r="2816" spans="10:14" ht="12">
      <c r="J2816" s="29"/>
      <c r="N2816" s="29"/>
    </row>
    <row r="2817" spans="10:14" ht="12">
      <c r="J2817" s="29"/>
      <c r="N2817" s="29"/>
    </row>
    <row r="2818" spans="10:14" ht="12">
      <c r="J2818" s="29"/>
      <c r="N2818" s="29"/>
    </row>
    <row r="2819" spans="10:14" ht="12">
      <c r="J2819" s="29"/>
      <c r="N2819" s="29"/>
    </row>
    <row r="2820" spans="10:14" ht="12">
      <c r="J2820" s="29"/>
      <c r="N2820" s="29"/>
    </row>
    <row r="2821" spans="10:14" ht="12">
      <c r="J2821" s="29"/>
      <c r="N2821" s="29"/>
    </row>
    <row r="2822" spans="10:14" ht="12">
      <c r="J2822" s="29"/>
      <c r="N2822" s="29"/>
    </row>
    <row r="2823" spans="10:14" ht="12">
      <c r="J2823" s="29"/>
      <c r="N2823" s="29"/>
    </row>
    <row r="2824" spans="10:14" ht="12">
      <c r="J2824" s="29"/>
      <c r="N2824" s="29"/>
    </row>
    <row r="2825" spans="10:14" ht="12">
      <c r="J2825" s="29"/>
      <c r="N2825" s="29"/>
    </row>
    <row r="2826" spans="10:14" ht="12">
      <c r="J2826" s="29"/>
      <c r="N2826" s="29"/>
    </row>
    <row r="2827" spans="10:14" ht="12">
      <c r="J2827" s="29"/>
      <c r="N2827" s="29"/>
    </row>
    <row r="2828" spans="10:14" ht="12">
      <c r="J2828" s="29"/>
      <c r="N2828" s="29"/>
    </row>
    <row r="2829" spans="10:14" ht="12">
      <c r="J2829" s="29"/>
      <c r="N2829" s="29"/>
    </row>
    <row r="2830" spans="10:14" ht="12">
      <c r="J2830" s="29"/>
      <c r="N2830" s="29"/>
    </row>
    <row r="2831" spans="10:14" ht="12">
      <c r="J2831" s="29"/>
      <c r="N2831" s="29"/>
    </row>
    <row r="2832" spans="10:14" ht="12">
      <c r="J2832" s="29"/>
      <c r="N2832" s="29"/>
    </row>
    <row r="2833" spans="10:14" ht="12">
      <c r="J2833" s="29"/>
      <c r="N2833" s="29"/>
    </row>
    <row r="2834" spans="10:14" ht="12">
      <c r="J2834" s="29"/>
      <c r="N2834" s="29"/>
    </row>
    <row r="2835" spans="10:14" ht="12">
      <c r="J2835" s="29"/>
      <c r="N2835" s="29"/>
    </row>
    <row r="2836" spans="10:14" ht="12">
      <c r="J2836" s="29"/>
      <c r="N2836" s="29"/>
    </row>
    <row r="2837" spans="10:14" ht="12">
      <c r="J2837" s="29"/>
      <c r="N2837" s="29"/>
    </row>
    <row r="2838" spans="10:14" ht="12">
      <c r="J2838" s="29"/>
      <c r="N2838" s="29"/>
    </row>
    <row r="2839" spans="10:14" ht="12">
      <c r="J2839" s="29"/>
      <c r="N2839" s="29"/>
    </row>
    <row r="2840" spans="10:14" ht="12">
      <c r="J2840" s="29"/>
      <c r="N2840" s="29"/>
    </row>
    <row r="2841" spans="10:14" ht="12">
      <c r="J2841" s="29"/>
      <c r="N2841" s="29"/>
    </row>
    <row r="2842" spans="10:14" ht="12">
      <c r="J2842" s="29"/>
      <c r="N2842" s="29"/>
    </row>
    <row r="2843" spans="10:14" ht="12">
      <c r="J2843" s="29"/>
      <c r="N2843" s="29"/>
    </row>
    <row r="2844" spans="10:14" ht="12">
      <c r="J2844" s="29"/>
      <c r="N2844" s="29"/>
    </row>
    <row r="2845" spans="10:14" ht="12">
      <c r="J2845" s="29"/>
      <c r="N2845" s="29"/>
    </row>
    <row r="2846" spans="10:14" ht="12">
      <c r="J2846" s="29"/>
      <c r="N2846" s="29"/>
    </row>
    <row r="2847" spans="10:14" ht="12">
      <c r="J2847" s="29"/>
      <c r="N2847" s="29"/>
    </row>
    <row r="2848" spans="10:14" ht="12">
      <c r="J2848" s="29"/>
      <c r="N2848" s="29"/>
    </row>
    <row r="2849" spans="10:14" ht="12">
      <c r="J2849" s="29"/>
      <c r="N2849" s="29"/>
    </row>
    <row r="2850" spans="10:14" ht="12">
      <c r="J2850" s="29"/>
      <c r="N2850" s="29"/>
    </row>
    <row r="2851" spans="10:14" ht="12">
      <c r="J2851" s="29"/>
      <c r="N2851" s="29"/>
    </row>
    <row r="2852" spans="10:14" ht="12">
      <c r="J2852" s="29"/>
      <c r="N2852" s="29"/>
    </row>
    <row r="2853" spans="10:14" ht="12">
      <c r="J2853" s="29"/>
      <c r="N2853" s="29"/>
    </row>
    <row r="2854" spans="10:14" ht="12">
      <c r="J2854" s="29"/>
      <c r="N2854" s="29"/>
    </row>
    <row r="2855" spans="10:14" ht="12">
      <c r="J2855" s="29"/>
      <c r="N2855" s="29"/>
    </row>
    <row r="2856" spans="10:14" ht="12">
      <c r="J2856" s="29"/>
      <c r="N2856" s="29"/>
    </row>
    <row r="2857" spans="10:14" ht="12">
      <c r="J2857" s="29"/>
      <c r="N2857" s="29"/>
    </row>
    <row r="2858" spans="10:14" ht="12">
      <c r="J2858" s="29"/>
      <c r="N2858" s="29"/>
    </row>
    <row r="2859" spans="10:14" ht="12">
      <c r="J2859" s="29"/>
      <c r="N2859" s="29"/>
    </row>
    <row r="2860" spans="10:14" ht="12">
      <c r="J2860" s="29"/>
      <c r="N2860" s="29"/>
    </row>
    <row r="2861" spans="10:14" ht="12">
      <c r="J2861" s="29"/>
      <c r="N2861" s="29"/>
    </row>
    <row r="2862" spans="10:14" ht="12">
      <c r="J2862" s="29"/>
      <c r="N2862" s="29"/>
    </row>
    <row r="2863" spans="10:14" ht="12">
      <c r="J2863" s="29"/>
      <c r="N2863" s="29"/>
    </row>
    <row r="2864" spans="10:14" ht="12">
      <c r="J2864" s="29"/>
      <c r="N2864" s="29"/>
    </row>
    <row r="2865" spans="10:14" ht="12">
      <c r="J2865" s="29"/>
      <c r="N2865" s="29"/>
    </row>
    <row r="2866" spans="10:14" ht="12">
      <c r="J2866" s="29"/>
      <c r="N2866" s="29"/>
    </row>
    <row r="2867" spans="10:14" ht="12">
      <c r="J2867" s="29"/>
      <c r="N2867" s="29"/>
    </row>
    <row r="2868" spans="10:14" ht="12">
      <c r="J2868" s="29"/>
      <c r="N2868" s="29"/>
    </row>
    <row r="2869" spans="10:14" ht="12">
      <c r="J2869" s="29"/>
      <c r="N2869" s="29"/>
    </row>
    <row r="2870" spans="10:14" ht="12">
      <c r="J2870" s="29"/>
      <c r="N2870" s="29"/>
    </row>
    <row r="2871" spans="10:14" ht="12">
      <c r="J2871" s="29"/>
      <c r="N2871" s="29"/>
    </row>
    <row r="2872" spans="10:14" ht="12">
      <c r="J2872" s="29"/>
      <c r="N2872" s="29"/>
    </row>
    <row r="2873" spans="10:14" ht="12">
      <c r="J2873" s="29"/>
      <c r="N2873" s="29"/>
    </row>
    <row r="2874" spans="10:14" ht="12">
      <c r="J2874" s="29"/>
      <c r="N2874" s="29"/>
    </row>
    <row r="2875" spans="10:14" ht="12">
      <c r="J2875" s="29"/>
      <c r="N2875" s="29"/>
    </row>
    <row r="2876" spans="10:14" ht="12">
      <c r="J2876" s="29"/>
      <c r="N2876" s="29"/>
    </row>
    <row r="2877" spans="10:14" ht="12">
      <c r="J2877" s="29"/>
      <c r="N2877" s="29"/>
    </row>
    <row r="2878" spans="10:14" ht="12">
      <c r="J2878" s="29"/>
      <c r="N2878" s="29"/>
    </row>
    <row r="2879" spans="10:14" ht="12">
      <c r="J2879" s="29"/>
      <c r="N2879" s="29"/>
    </row>
    <row r="2880" spans="10:14" ht="12">
      <c r="J2880" s="29"/>
      <c r="N2880" s="29"/>
    </row>
    <row r="2881" spans="10:14" ht="12">
      <c r="J2881" s="29"/>
      <c r="N2881" s="29"/>
    </row>
    <row r="2882" spans="10:14" ht="12">
      <c r="J2882" s="29"/>
      <c r="N2882" s="29"/>
    </row>
    <row r="2883" spans="10:14" ht="12">
      <c r="J2883" s="29"/>
      <c r="N2883" s="29"/>
    </row>
    <row r="2884" spans="10:14" ht="12">
      <c r="J2884" s="29"/>
      <c r="N2884" s="29"/>
    </row>
    <row r="2885" spans="10:14" ht="12">
      <c r="J2885" s="29"/>
      <c r="N2885" s="29"/>
    </row>
    <row r="2886" spans="10:14" ht="12">
      <c r="J2886" s="29"/>
      <c r="N2886" s="29"/>
    </row>
    <row r="2887" spans="10:14" ht="12">
      <c r="J2887" s="29"/>
      <c r="N2887" s="29"/>
    </row>
    <row r="2888" spans="10:14" ht="12">
      <c r="J2888" s="29"/>
      <c r="N2888" s="29"/>
    </row>
    <row r="2889" spans="10:14" ht="12">
      <c r="J2889" s="29"/>
      <c r="N2889" s="29"/>
    </row>
    <row r="2890" spans="10:14" ht="12">
      <c r="J2890" s="29"/>
      <c r="N2890" s="29"/>
    </row>
    <row r="2891" spans="10:14" ht="12">
      <c r="J2891" s="29"/>
      <c r="N2891" s="29"/>
    </row>
    <row r="2892" spans="10:14" ht="12">
      <c r="J2892" s="29"/>
      <c r="N2892" s="29"/>
    </row>
    <row r="2893" spans="10:14" ht="12">
      <c r="J2893" s="29"/>
      <c r="N2893" s="29"/>
    </row>
    <row r="2894" spans="10:14" ht="12">
      <c r="J2894" s="29"/>
      <c r="N2894" s="29"/>
    </row>
    <row r="2895" spans="10:14" ht="12">
      <c r="J2895" s="29"/>
      <c r="N2895" s="29"/>
    </row>
    <row r="2896" spans="10:14" ht="12">
      <c r="J2896" s="29"/>
      <c r="N2896" s="29"/>
    </row>
    <row r="2897" spans="10:14" ht="12">
      <c r="J2897" s="29"/>
      <c r="N2897" s="29"/>
    </row>
    <row r="2898" spans="10:14" ht="12">
      <c r="J2898" s="29"/>
      <c r="N2898" s="29"/>
    </row>
    <row r="2899" spans="10:14" ht="12">
      <c r="J2899" s="29"/>
      <c r="N2899" s="29"/>
    </row>
    <row r="2900" spans="10:14" ht="12">
      <c r="J2900" s="29"/>
      <c r="N2900" s="29"/>
    </row>
    <row r="2901" spans="10:14" ht="12">
      <c r="J2901" s="29"/>
      <c r="N2901" s="29"/>
    </row>
    <row r="2902" spans="10:14" ht="12">
      <c r="J2902" s="29"/>
      <c r="N2902" s="29"/>
    </row>
    <row r="2903" spans="10:14" ht="12">
      <c r="J2903" s="29"/>
      <c r="N2903" s="29"/>
    </row>
    <row r="2904" spans="10:14" ht="12">
      <c r="J2904" s="29"/>
      <c r="N2904" s="29"/>
    </row>
    <row r="2905" spans="10:14" ht="12">
      <c r="J2905" s="29"/>
      <c r="N2905" s="29"/>
    </row>
    <row r="2906" spans="10:14" ht="12">
      <c r="J2906" s="29"/>
      <c r="N2906" s="29"/>
    </row>
    <row r="2907" spans="10:14" ht="12">
      <c r="J2907" s="29"/>
      <c r="N2907" s="29"/>
    </row>
    <row r="2908" spans="10:14" ht="12">
      <c r="J2908" s="29"/>
      <c r="N2908" s="29"/>
    </row>
    <row r="2909" spans="10:14" ht="12">
      <c r="J2909" s="29"/>
      <c r="N2909" s="29"/>
    </row>
    <row r="2910" spans="10:14" ht="12">
      <c r="J2910" s="29"/>
      <c r="N2910" s="29"/>
    </row>
    <row r="2911" spans="10:14" ht="12">
      <c r="J2911" s="29"/>
      <c r="N2911" s="29"/>
    </row>
    <row r="2912" spans="10:14" ht="12">
      <c r="J2912" s="29"/>
      <c r="N2912" s="29"/>
    </row>
    <row r="2913" spans="10:14" ht="12">
      <c r="J2913" s="29"/>
      <c r="N2913" s="29"/>
    </row>
    <row r="2914" spans="10:14" ht="12">
      <c r="J2914" s="29"/>
      <c r="N2914" s="29"/>
    </row>
    <row r="2915" spans="10:14" ht="12">
      <c r="J2915" s="29"/>
      <c r="N2915" s="29"/>
    </row>
    <row r="2916" spans="10:14" ht="12">
      <c r="J2916" s="29"/>
      <c r="N2916" s="29"/>
    </row>
    <row r="2917" spans="10:14" ht="12">
      <c r="J2917" s="29"/>
      <c r="N2917" s="29"/>
    </row>
    <row r="2918" spans="10:14" ht="12">
      <c r="J2918" s="29"/>
      <c r="N2918" s="29"/>
    </row>
    <row r="2919" spans="10:14" ht="12">
      <c r="J2919" s="29"/>
      <c r="N2919" s="29"/>
    </row>
    <row r="2920" spans="10:14" ht="12">
      <c r="J2920" s="29"/>
      <c r="N2920" s="29"/>
    </row>
    <row r="2921" spans="10:14" ht="12">
      <c r="J2921" s="29"/>
      <c r="N2921" s="29"/>
    </row>
    <row r="2922" spans="10:14" ht="12">
      <c r="J2922" s="29"/>
      <c r="N2922" s="29"/>
    </row>
    <row r="2923" spans="10:14" ht="12">
      <c r="J2923" s="29"/>
      <c r="N2923" s="29"/>
    </row>
    <row r="2924" spans="10:14" ht="12">
      <c r="J2924" s="29"/>
      <c r="N2924" s="29"/>
    </row>
    <row r="2925" spans="10:14" ht="12">
      <c r="J2925" s="29"/>
      <c r="N2925" s="29"/>
    </row>
    <row r="2926" spans="10:14" ht="12">
      <c r="J2926" s="29"/>
      <c r="N2926" s="29"/>
    </row>
    <row r="2927" spans="10:14" ht="12">
      <c r="J2927" s="29"/>
      <c r="N2927" s="29"/>
    </row>
    <row r="2928" spans="10:14" ht="12">
      <c r="J2928" s="29"/>
      <c r="N2928" s="29"/>
    </row>
    <row r="2929" spans="10:14" ht="12">
      <c r="J2929" s="29"/>
      <c r="N2929" s="29"/>
    </row>
    <row r="2930" spans="10:14" ht="12">
      <c r="J2930" s="29"/>
      <c r="N2930" s="29"/>
    </row>
    <row r="2931" spans="10:14" ht="12">
      <c r="J2931" s="29"/>
      <c r="N2931" s="29"/>
    </row>
    <row r="2932" spans="10:14" ht="12">
      <c r="J2932" s="29"/>
      <c r="N2932" s="29"/>
    </row>
    <row r="2933" spans="10:14" ht="12">
      <c r="J2933" s="29"/>
      <c r="N2933" s="29"/>
    </row>
    <row r="2934" spans="10:14" ht="12">
      <c r="J2934" s="29"/>
      <c r="N2934" s="29"/>
    </row>
    <row r="2935" spans="10:14" ht="12">
      <c r="J2935" s="29"/>
      <c r="N2935" s="29"/>
    </row>
    <row r="2936" spans="10:14" ht="12">
      <c r="J2936" s="29"/>
      <c r="N2936" s="29"/>
    </row>
    <row r="2937" spans="10:14" ht="12">
      <c r="J2937" s="29"/>
      <c r="N2937" s="29"/>
    </row>
    <row r="2938" spans="10:14" ht="12">
      <c r="J2938" s="29"/>
      <c r="N2938" s="29"/>
    </row>
    <row r="2939" spans="10:14" ht="12">
      <c r="J2939" s="29"/>
      <c r="N2939" s="29"/>
    </row>
    <row r="2940" spans="10:14" ht="12">
      <c r="J2940" s="29"/>
      <c r="N2940" s="29"/>
    </row>
    <row r="2941" spans="10:14" ht="12">
      <c r="J2941" s="29"/>
      <c r="N2941" s="29"/>
    </row>
    <row r="2942" spans="10:14" ht="12">
      <c r="J2942" s="29"/>
      <c r="N2942" s="29"/>
    </row>
    <row r="2943" spans="10:14" ht="12">
      <c r="J2943" s="29"/>
      <c r="N2943" s="29"/>
    </row>
    <row r="2944" spans="10:14" ht="12">
      <c r="J2944" s="29"/>
      <c r="N2944" s="29"/>
    </row>
    <row r="2945" spans="10:14" ht="12">
      <c r="J2945" s="29"/>
      <c r="N2945" s="29"/>
    </row>
    <row r="2946" spans="10:14" ht="12">
      <c r="J2946" s="29"/>
      <c r="N2946" s="29"/>
    </row>
    <row r="2947" spans="10:14" ht="12">
      <c r="J2947" s="29"/>
      <c r="N2947" s="29"/>
    </row>
    <row r="2948" spans="10:14" ht="12">
      <c r="J2948" s="29"/>
      <c r="N2948" s="29"/>
    </row>
    <row r="2949" spans="10:14" ht="12">
      <c r="J2949" s="29"/>
      <c r="N2949" s="29"/>
    </row>
    <row r="2950" spans="10:14" ht="12">
      <c r="J2950" s="29"/>
      <c r="N2950" s="29"/>
    </row>
    <row r="2951" spans="10:14" ht="12">
      <c r="J2951" s="29"/>
      <c r="N2951" s="29"/>
    </row>
    <row r="2952" spans="10:14" ht="12">
      <c r="J2952" s="29"/>
      <c r="N2952" s="29"/>
    </row>
    <row r="2953" spans="10:14" ht="12">
      <c r="J2953" s="29"/>
      <c r="N2953" s="29"/>
    </row>
    <row r="2954" spans="10:14" ht="12">
      <c r="J2954" s="29"/>
      <c r="N2954" s="29"/>
    </row>
    <row r="2955" spans="10:14" ht="12">
      <c r="J2955" s="29"/>
      <c r="N2955" s="29"/>
    </row>
    <row r="2956" spans="10:14" ht="12">
      <c r="J2956" s="29"/>
      <c r="N2956" s="29"/>
    </row>
    <row r="2957" spans="10:14" ht="12">
      <c r="J2957" s="29"/>
      <c r="N2957" s="29"/>
    </row>
    <row r="2958" spans="10:14" ht="12">
      <c r="J2958" s="29"/>
      <c r="N2958" s="29"/>
    </row>
    <row r="2959" spans="10:14" ht="12">
      <c r="J2959" s="29"/>
      <c r="N2959" s="29"/>
    </row>
    <row r="2960" spans="10:14" ht="12">
      <c r="J2960" s="29"/>
      <c r="N2960" s="29"/>
    </row>
    <row r="2961" spans="10:14" ht="12">
      <c r="J2961" s="29"/>
      <c r="N2961" s="29"/>
    </row>
    <row r="2962" spans="10:14" ht="12">
      <c r="J2962" s="29"/>
      <c r="N2962" s="29"/>
    </row>
    <row r="2963" spans="10:14" ht="12">
      <c r="J2963" s="29"/>
      <c r="N2963" s="29"/>
    </row>
    <row r="2964" spans="10:14" ht="12">
      <c r="J2964" s="29"/>
      <c r="N2964" s="29"/>
    </row>
    <row r="2965" spans="10:14" ht="12">
      <c r="J2965" s="29"/>
      <c r="N2965" s="29"/>
    </row>
    <row r="2966" spans="10:14" ht="12">
      <c r="J2966" s="29"/>
      <c r="N2966" s="29"/>
    </row>
    <row r="2967" spans="10:14" ht="12">
      <c r="J2967" s="29"/>
      <c r="N2967" s="29"/>
    </row>
    <row r="2968" spans="10:14" ht="12">
      <c r="J2968" s="29"/>
      <c r="N2968" s="29"/>
    </row>
    <row r="2969" spans="10:14" ht="12">
      <c r="J2969" s="29"/>
      <c r="N2969" s="29"/>
    </row>
    <row r="2970" spans="10:14" ht="12">
      <c r="J2970" s="29"/>
      <c r="N2970" s="29"/>
    </row>
    <row r="2971" spans="10:14" ht="12">
      <c r="J2971" s="29"/>
      <c r="N2971" s="29"/>
    </row>
    <row r="2972" spans="10:14" ht="12">
      <c r="J2972" s="29"/>
      <c r="N2972" s="29"/>
    </row>
    <row r="2973" spans="10:14" ht="12">
      <c r="J2973" s="29"/>
      <c r="N2973" s="29"/>
    </row>
    <row r="2974" spans="10:14" ht="12">
      <c r="J2974" s="29"/>
      <c r="N2974" s="29"/>
    </row>
    <row r="2975" spans="10:14" ht="12">
      <c r="J2975" s="29"/>
      <c r="N2975" s="29"/>
    </row>
    <row r="2976" spans="10:14" ht="12">
      <c r="J2976" s="29"/>
      <c r="N2976" s="29"/>
    </row>
    <row r="2977" spans="10:14" ht="12">
      <c r="J2977" s="29"/>
      <c r="N2977" s="29"/>
    </row>
    <row r="2978" spans="10:14" ht="12">
      <c r="J2978" s="29"/>
      <c r="N2978" s="29"/>
    </row>
    <row r="2979" spans="10:14" ht="12">
      <c r="J2979" s="29"/>
      <c r="N2979" s="29"/>
    </row>
    <row r="2980" spans="10:14" ht="12">
      <c r="J2980" s="29"/>
      <c r="N2980" s="29"/>
    </row>
    <row r="2981" spans="10:14" ht="12">
      <c r="J2981" s="29"/>
      <c r="N2981" s="29"/>
    </row>
    <row r="2982" spans="10:14" ht="12">
      <c r="J2982" s="29"/>
      <c r="N2982" s="29"/>
    </row>
    <row r="2983" spans="10:14" ht="12">
      <c r="J2983" s="29"/>
      <c r="N2983" s="29"/>
    </row>
    <row r="2984" spans="10:14" ht="12">
      <c r="J2984" s="29"/>
      <c r="N2984" s="29"/>
    </row>
    <row r="2985" spans="10:14" ht="12">
      <c r="J2985" s="29"/>
      <c r="N2985" s="29"/>
    </row>
    <row r="2986" spans="10:14" ht="12">
      <c r="J2986" s="29"/>
      <c r="N2986" s="29"/>
    </row>
    <row r="2987" spans="10:14" ht="12">
      <c r="J2987" s="29"/>
      <c r="N2987" s="29"/>
    </row>
    <row r="2988" spans="10:14" ht="12">
      <c r="J2988" s="29"/>
      <c r="N2988" s="29"/>
    </row>
    <row r="2989" spans="10:14" ht="12">
      <c r="J2989" s="29"/>
      <c r="N2989" s="29"/>
    </row>
    <row r="2990" spans="10:14" ht="12">
      <c r="J2990" s="29"/>
      <c r="N2990" s="29"/>
    </row>
    <row r="2991" spans="10:14" ht="12">
      <c r="J2991" s="29"/>
      <c r="N2991" s="29"/>
    </row>
    <row r="2992" spans="10:14" ht="12">
      <c r="J2992" s="29"/>
      <c r="N2992" s="29"/>
    </row>
    <row r="2993" spans="10:14" ht="12">
      <c r="J2993" s="29"/>
      <c r="N2993" s="29"/>
    </row>
    <row r="2994" spans="10:14" ht="12">
      <c r="J2994" s="29"/>
      <c r="N2994" s="29"/>
    </row>
    <row r="2995" spans="10:14" ht="12">
      <c r="J2995" s="29"/>
      <c r="N2995" s="29"/>
    </row>
    <row r="2996" spans="10:14" ht="12">
      <c r="J2996" s="29"/>
      <c r="N2996" s="29"/>
    </row>
    <row r="2997" spans="10:14" ht="12">
      <c r="J2997" s="29"/>
      <c r="N2997" s="29"/>
    </row>
    <row r="2998" spans="10:14" ht="12">
      <c r="J2998" s="29"/>
      <c r="N2998" s="29"/>
    </row>
    <row r="2999" spans="10:14" ht="12">
      <c r="J2999" s="29"/>
      <c r="N2999" s="29"/>
    </row>
    <row r="3000" spans="10:14" ht="12">
      <c r="J3000" s="29"/>
      <c r="N3000" s="29"/>
    </row>
    <row r="3001" spans="10:14" ht="12">
      <c r="J3001" s="29"/>
      <c r="N3001" s="29"/>
    </row>
    <row r="3002" spans="10:14" ht="12">
      <c r="J3002" s="29"/>
      <c r="N3002" s="29"/>
    </row>
    <row r="3003" spans="10:14" ht="12">
      <c r="J3003" s="29"/>
      <c r="N3003" s="29"/>
    </row>
    <row r="3004" spans="10:14" ht="12">
      <c r="J3004" s="29"/>
      <c r="N3004" s="29"/>
    </row>
    <row r="3005" spans="10:14" ht="12">
      <c r="J3005" s="29"/>
      <c r="N3005" s="29"/>
    </row>
    <row r="3006" spans="10:14" ht="12">
      <c r="J3006" s="29"/>
      <c r="N3006" s="29"/>
    </row>
    <row r="3007" spans="10:14" ht="12">
      <c r="J3007" s="29"/>
      <c r="N3007" s="29"/>
    </row>
    <row r="3008" spans="10:14" ht="12">
      <c r="J3008" s="29"/>
      <c r="N3008" s="29"/>
    </row>
    <row r="3009" spans="10:14" ht="12">
      <c r="J3009" s="29"/>
      <c r="N3009" s="29"/>
    </row>
    <row r="3010" spans="10:14" ht="12">
      <c r="J3010" s="29"/>
      <c r="N3010" s="29"/>
    </row>
    <row r="3011" spans="10:14" ht="12">
      <c r="J3011" s="29"/>
      <c r="N3011" s="29"/>
    </row>
    <row r="3012" spans="10:14" ht="12">
      <c r="J3012" s="29"/>
      <c r="N3012" s="29"/>
    </row>
    <row r="3013" spans="10:14" ht="12">
      <c r="J3013" s="29"/>
      <c r="N3013" s="29"/>
    </row>
    <row r="3014" spans="10:14" ht="12">
      <c r="J3014" s="29"/>
      <c r="N3014" s="29"/>
    </row>
    <row r="3015" spans="10:14" ht="12">
      <c r="J3015" s="29"/>
      <c r="N3015" s="29"/>
    </row>
    <row r="3016" spans="10:14" ht="12">
      <c r="J3016" s="29"/>
      <c r="N3016" s="29"/>
    </row>
    <row r="3017" spans="10:14" ht="12">
      <c r="J3017" s="29"/>
      <c r="N3017" s="29"/>
    </row>
    <row r="3018" spans="10:14" ht="12">
      <c r="J3018" s="29"/>
      <c r="N3018" s="29"/>
    </row>
    <row r="3019" spans="10:14" ht="12">
      <c r="J3019" s="29"/>
      <c r="N3019" s="29"/>
    </row>
    <row r="3020" spans="10:14" ht="12">
      <c r="J3020" s="29"/>
      <c r="N3020" s="29"/>
    </row>
    <row r="3021" spans="10:14" ht="12">
      <c r="J3021" s="29"/>
      <c r="N3021" s="29"/>
    </row>
    <row r="3022" spans="10:14" ht="12">
      <c r="J3022" s="29"/>
      <c r="N3022" s="29"/>
    </row>
    <row r="3023" spans="10:14" ht="12">
      <c r="J3023" s="29"/>
      <c r="N3023" s="29"/>
    </row>
    <row r="3024" spans="10:14" ht="12">
      <c r="J3024" s="29"/>
      <c r="N3024" s="29"/>
    </row>
    <row r="3025" spans="10:14" ht="12">
      <c r="J3025" s="29"/>
      <c r="N3025" s="29"/>
    </row>
    <row r="3026" spans="10:14" ht="12">
      <c r="J3026" s="29"/>
      <c r="N3026" s="29"/>
    </row>
    <row r="3027" spans="10:14" ht="12">
      <c r="J3027" s="29"/>
      <c r="N3027" s="29"/>
    </row>
    <row r="3028" spans="10:14" ht="12">
      <c r="J3028" s="29"/>
      <c r="N3028" s="29"/>
    </row>
    <row r="3029" spans="10:14" ht="12">
      <c r="J3029" s="29"/>
      <c r="N3029" s="29"/>
    </row>
    <row r="3030" spans="10:14" ht="12">
      <c r="J3030" s="29"/>
      <c r="N3030" s="29"/>
    </row>
    <row r="3031" spans="10:14" ht="12">
      <c r="J3031" s="29"/>
      <c r="N3031" s="29"/>
    </row>
    <row r="3032" spans="10:14" ht="12">
      <c r="J3032" s="29"/>
      <c r="N3032" s="29"/>
    </row>
    <row r="3033" spans="10:14" ht="12">
      <c r="J3033" s="29"/>
      <c r="N3033" s="29"/>
    </row>
    <row r="3034" spans="10:14" ht="12">
      <c r="J3034" s="29"/>
      <c r="N3034" s="29"/>
    </row>
    <row r="3035" spans="10:14" ht="12">
      <c r="J3035" s="29"/>
      <c r="N3035" s="29"/>
    </row>
    <row r="3036" spans="10:14" ht="12">
      <c r="J3036" s="29"/>
      <c r="N3036" s="29"/>
    </row>
    <row r="3037" spans="10:14" ht="12">
      <c r="J3037" s="29"/>
      <c r="N3037" s="29"/>
    </row>
    <row r="3038" spans="10:14" ht="12">
      <c r="J3038" s="29"/>
      <c r="N3038" s="29"/>
    </row>
    <row r="3039" spans="10:14" ht="12">
      <c r="J3039" s="29"/>
      <c r="N3039" s="29"/>
    </row>
    <row r="3040" spans="10:14" ht="12">
      <c r="J3040" s="29"/>
      <c r="N3040" s="29"/>
    </row>
    <row r="3041" spans="10:14" ht="12">
      <c r="J3041" s="29"/>
      <c r="N3041" s="29"/>
    </row>
    <row r="3042" spans="10:14" ht="12">
      <c r="J3042" s="29"/>
      <c r="N3042" s="29"/>
    </row>
    <row r="3043" spans="10:14" ht="12">
      <c r="J3043" s="29"/>
      <c r="N3043" s="29"/>
    </row>
    <row r="3044" spans="10:14" ht="12">
      <c r="J3044" s="29"/>
      <c r="N3044" s="29"/>
    </row>
    <row r="3045" spans="10:14" ht="12">
      <c r="J3045" s="29"/>
      <c r="N3045" s="29"/>
    </row>
    <row r="3046" spans="10:14" ht="12">
      <c r="J3046" s="29"/>
      <c r="N3046" s="29"/>
    </row>
    <row r="3047" spans="10:14" ht="12">
      <c r="J3047" s="29"/>
      <c r="N3047" s="29"/>
    </row>
    <row r="3048" spans="10:14" ht="12">
      <c r="J3048" s="29"/>
      <c r="N3048" s="29"/>
    </row>
    <row r="3049" spans="10:14" ht="12">
      <c r="J3049" s="29"/>
      <c r="N3049" s="29"/>
    </row>
    <row r="3050" spans="10:14" ht="12">
      <c r="J3050" s="29"/>
      <c r="N3050" s="29"/>
    </row>
    <row r="3051" spans="10:14" ht="12">
      <c r="J3051" s="29"/>
      <c r="N3051" s="29"/>
    </row>
    <row r="3052" spans="10:14" ht="12">
      <c r="J3052" s="29"/>
      <c r="N3052" s="29"/>
    </row>
    <row r="3053" spans="10:14" ht="12">
      <c r="J3053" s="29"/>
      <c r="N3053" s="29"/>
    </row>
    <row r="3054" spans="10:14" ht="12">
      <c r="J3054" s="29"/>
      <c r="N3054" s="29"/>
    </row>
    <row r="3055" spans="10:14" ht="12">
      <c r="J3055" s="29"/>
      <c r="N3055" s="29"/>
    </row>
    <row r="3056" spans="10:14" ht="12">
      <c r="J3056" s="29"/>
      <c r="N3056" s="29"/>
    </row>
    <row r="3057" spans="10:14" ht="12">
      <c r="J3057" s="29"/>
      <c r="N3057" s="29"/>
    </row>
    <row r="3058" spans="10:14" ht="12">
      <c r="J3058" s="29"/>
      <c r="N3058" s="29"/>
    </row>
    <row r="3059" spans="10:14" ht="12">
      <c r="J3059" s="29"/>
      <c r="N3059" s="29"/>
    </row>
    <row r="3060" spans="10:14" ht="12">
      <c r="J3060" s="29"/>
      <c r="N3060" s="29"/>
    </row>
    <row r="3061" spans="10:14" ht="12">
      <c r="J3061" s="29"/>
      <c r="N3061" s="29"/>
    </row>
    <row r="3062" spans="10:14" ht="12">
      <c r="J3062" s="29"/>
      <c r="N3062" s="29"/>
    </row>
    <row r="3063" spans="10:14" ht="12">
      <c r="J3063" s="29"/>
      <c r="N3063" s="29"/>
    </row>
    <row r="3064" spans="10:14" ht="12">
      <c r="J3064" s="29"/>
      <c r="N3064" s="29"/>
    </row>
    <row r="3065" spans="10:14" ht="12">
      <c r="J3065" s="29"/>
      <c r="N3065" s="29"/>
    </row>
    <row r="3066" spans="10:14" ht="12">
      <c r="J3066" s="29"/>
      <c r="N3066" s="29"/>
    </row>
    <row r="3067" spans="10:14" ht="12">
      <c r="J3067" s="29"/>
      <c r="N3067" s="29"/>
    </row>
    <row r="3068" spans="10:14" ht="12">
      <c r="J3068" s="29"/>
      <c r="N3068" s="29"/>
    </row>
    <row r="3069" spans="10:14" ht="12">
      <c r="J3069" s="29"/>
      <c r="N3069" s="29"/>
    </row>
    <row r="3070" spans="10:14" ht="12">
      <c r="J3070" s="29"/>
      <c r="N3070" s="29"/>
    </row>
    <row r="3071" spans="10:14" ht="12">
      <c r="J3071" s="29"/>
      <c r="N3071" s="29"/>
    </row>
    <row r="3072" spans="10:14" ht="12">
      <c r="J3072" s="29"/>
      <c r="N3072" s="29"/>
    </row>
    <row r="3073" spans="10:14" ht="12">
      <c r="J3073" s="29"/>
      <c r="N3073" s="29"/>
    </row>
    <row r="3074" spans="10:14" ht="12">
      <c r="J3074" s="29"/>
      <c r="N3074" s="29"/>
    </row>
    <row r="3075" spans="10:14" ht="12">
      <c r="J3075" s="29"/>
      <c r="N3075" s="29"/>
    </row>
    <row r="3076" spans="10:14" ht="12">
      <c r="J3076" s="29"/>
      <c r="N3076" s="29"/>
    </row>
    <row r="3077" spans="10:14" ht="12">
      <c r="J3077" s="29"/>
      <c r="N3077" s="29"/>
    </row>
    <row r="3078" spans="10:14" ht="12">
      <c r="J3078" s="29"/>
      <c r="N3078" s="29"/>
    </row>
    <row r="3079" spans="10:14" ht="12">
      <c r="J3079" s="29"/>
      <c r="N3079" s="29"/>
    </row>
    <row r="3080" spans="10:14" ht="12">
      <c r="J3080" s="29"/>
      <c r="N3080" s="29"/>
    </row>
    <row r="3081" spans="10:14" ht="12">
      <c r="J3081" s="29"/>
      <c r="N3081" s="29"/>
    </row>
    <row r="3082" spans="10:14" ht="12">
      <c r="J3082" s="29"/>
      <c r="N3082" s="29"/>
    </row>
    <row r="3083" spans="10:14" ht="12">
      <c r="J3083" s="29"/>
      <c r="N3083" s="29"/>
    </row>
    <row r="3084" spans="10:14" ht="12">
      <c r="J3084" s="29"/>
      <c r="N3084" s="29"/>
    </row>
    <row r="3085" spans="10:14" ht="12">
      <c r="J3085" s="29"/>
      <c r="N3085" s="29"/>
    </row>
    <row r="3086" spans="10:14" ht="12">
      <c r="J3086" s="29"/>
      <c r="N3086" s="29"/>
    </row>
    <row r="3087" spans="10:14" ht="12">
      <c r="J3087" s="29"/>
      <c r="N3087" s="29"/>
    </row>
    <row r="3088" spans="10:14" ht="12">
      <c r="J3088" s="29"/>
      <c r="N3088" s="29"/>
    </row>
    <row r="3089" spans="10:14" ht="12">
      <c r="J3089" s="29"/>
      <c r="N3089" s="29"/>
    </row>
    <row r="3090" spans="10:14" ht="12">
      <c r="J3090" s="29"/>
      <c r="N3090" s="29"/>
    </row>
    <row r="3091" spans="10:14" ht="12">
      <c r="J3091" s="29"/>
      <c r="N3091" s="29"/>
    </row>
    <row r="3092" spans="10:14" ht="12">
      <c r="J3092" s="29"/>
      <c r="N3092" s="29"/>
    </row>
    <row r="3093" spans="10:14" ht="12">
      <c r="J3093" s="29"/>
      <c r="N3093" s="29"/>
    </row>
    <row r="3094" spans="10:14" ht="12">
      <c r="J3094" s="29"/>
      <c r="N3094" s="29"/>
    </row>
    <row r="3095" spans="10:14" ht="12">
      <c r="J3095" s="29"/>
      <c r="N3095" s="29"/>
    </row>
    <row r="3096" spans="10:14" ht="12">
      <c r="J3096" s="29"/>
      <c r="N3096" s="29"/>
    </row>
    <row r="3097" spans="10:14" ht="12">
      <c r="J3097" s="29"/>
      <c r="N3097" s="29"/>
    </row>
    <row r="3098" spans="10:14" ht="12">
      <c r="J3098" s="29"/>
      <c r="N3098" s="29"/>
    </row>
    <row r="3099" spans="10:14" ht="12">
      <c r="J3099" s="29"/>
      <c r="N3099" s="29"/>
    </row>
    <row r="3100" spans="10:14" ht="12">
      <c r="J3100" s="29"/>
      <c r="N3100" s="29"/>
    </row>
    <row r="3101" spans="10:14" ht="12">
      <c r="J3101" s="29"/>
      <c r="N3101" s="29"/>
    </row>
    <row r="3102" spans="10:14" ht="12">
      <c r="J3102" s="29"/>
      <c r="N3102" s="29"/>
    </row>
    <row r="3103" spans="10:14" ht="12">
      <c r="J3103" s="29"/>
      <c r="N3103" s="29"/>
    </row>
    <row r="3104" spans="10:14" ht="12">
      <c r="J3104" s="29"/>
      <c r="N3104" s="29"/>
    </row>
    <row r="3105" spans="10:14" ht="12">
      <c r="J3105" s="29"/>
      <c r="N3105" s="29"/>
    </row>
    <row r="3106" spans="10:14" ht="12">
      <c r="J3106" s="29"/>
      <c r="N3106" s="29"/>
    </row>
    <row r="3107" spans="10:14" ht="12">
      <c r="J3107" s="29"/>
      <c r="N3107" s="29"/>
    </row>
    <row r="3108" spans="10:14" ht="12">
      <c r="J3108" s="29"/>
      <c r="N3108" s="29"/>
    </row>
    <row r="3109" spans="10:14" ht="12">
      <c r="J3109" s="29"/>
      <c r="N3109" s="29"/>
    </row>
    <row r="3110" spans="10:14" ht="12">
      <c r="J3110" s="29"/>
      <c r="N3110" s="29"/>
    </row>
    <row r="3111" spans="10:14" ht="12">
      <c r="J3111" s="29"/>
      <c r="N3111" s="29"/>
    </row>
    <row r="3112" spans="10:14" ht="12">
      <c r="J3112" s="29"/>
      <c r="N3112" s="29"/>
    </row>
    <row r="3113" spans="10:14" ht="12">
      <c r="J3113" s="29"/>
      <c r="N3113" s="29"/>
    </row>
    <row r="3114" spans="10:14" ht="12">
      <c r="J3114" s="29"/>
      <c r="N3114" s="29"/>
    </row>
    <row r="3115" spans="10:14" ht="12">
      <c r="J3115" s="29"/>
      <c r="N3115" s="29"/>
    </row>
    <row r="3116" spans="10:14" ht="12">
      <c r="J3116" s="29"/>
      <c r="N3116" s="29"/>
    </row>
    <row r="3117" spans="10:14" ht="12">
      <c r="J3117" s="29"/>
      <c r="N3117" s="29"/>
    </row>
    <row r="3118" spans="10:14" ht="12">
      <c r="J3118" s="29"/>
      <c r="N3118" s="29"/>
    </row>
    <row r="3119" spans="10:14" ht="12">
      <c r="J3119" s="29"/>
      <c r="N3119" s="29"/>
    </row>
    <row r="3120" spans="10:14" ht="12">
      <c r="J3120" s="29"/>
      <c r="N3120" s="29"/>
    </row>
    <row r="3121" spans="10:14" ht="12">
      <c r="J3121" s="29"/>
      <c r="N3121" s="29"/>
    </row>
    <row r="3122" spans="10:14" ht="12">
      <c r="J3122" s="29"/>
      <c r="N3122" s="29"/>
    </row>
    <row r="3123" spans="10:14" ht="12">
      <c r="J3123" s="29"/>
      <c r="N3123" s="29"/>
    </row>
    <row r="3124" spans="10:14" ht="12">
      <c r="J3124" s="29"/>
      <c r="N3124" s="29"/>
    </row>
    <row r="3125" spans="10:14" ht="12">
      <c r="J3125" s="29"/>
      <c r="N3125" s="29"/>
    </row>
    <row r="3126" spans="10:14" ht="12">
      <c r="J3126" s="29"/>
      <c r="N3126" s="29"/>
    </row>
    <row r="3127" spans="10:14" ht="12">
      <c r="J3127" s="29"/>
      <c r="N3127" s="29"/>
    </row>
    <row r="3128" spans="10:14" ht="12">
      <c r="J3128" s="29"/>
      <c r="N3128" s="29"/>
    </row>
    <row r="3129" spans="10:14" ht="12">
      <c r="J3129" s="29"/>
      <c r="N3129" s="29"/>
    </row>
    <row r="3130" spans="10:14" ht="12">
      <c r="J3130" s="29"/>
      <c r="N3130" s="29"/>
    </row>
    <row r="3131" spans="10:14" ht="12">
      <c r="J3131" s="29"/>
      <c r="N3131" s="29"/>
    </row>
    <row r="3132" spans="10:14" ht="12">
      <c r="J3132" s="29"/>
      <c r="N3132" s="29"/>
    </row>
    <row r="3133" spans="10:14" ht="12">
      <c r="J3133" s="29"/>
      <c r="N3133" s="29"/>
    </row>
    <row r="3134" spans="10:14" ht="12">
      <c r="J3134" s="29"/>
      <c r="N3134" s="29"/>
    </row>
    <row r="3135" spans="10:14" ht="12">
      <c r="J3135" s="29"/>
      <c r="N3135" s="29"/>
    </row>
    <row r="3136" spans="10:14" ht="12">
      <c r="J3136" s="29"/>
      <c r="N3136" s="29"/>
    </row>
    <row r="3137" spans="10:14" ht="12">
      <c r="J3137" s="29"/>
      <c r="N3137" s="29"/>
    </row>
    <row r="3138" spans="10:14" ht="12">
      <c r="J3138" s="29"/>
      <c r="N3138" s="29"/>
    </row>
    <row r="3139" spans="10:14" ht="12">
      <c r="J3139" s="29"/>
      <c r="N3139" s="29"/>
    </row>
    <row r="3140" spans="10:14" ht="12">
      <c r="J3140" s="29"/>
      <c r="N3140" s="29"/>
    </row>
    <row r="3141" spans="10:14" ht="12">
      <c r="J3141" s="29"/>
      <c r="N3141" s="29"/>
    </row>
    <row r="3142" spans="10:14" ht="12">
      <c r="J3142" s="29"/>
      <c r="N3142" s="29"/>
    </row>
    <row r="3143" spans="10:14" ht="12">
      <c r="J3143" s="29"/>
      <c r="N3143" s="29"/>
    </row>
    <row r="3144" spans="10:14" ht="12">
      <c r="J3144" s="29"/>
      <c r="N3144" s="29"/>
    </row>
    <row r="3145" spans="10:14" ht="12">
      <c r="J3145" s="29"/>
      <c r="N3145" s="29"/>
    </row>
    <row r="3146" spans="10:14" ht="12">
      <c r="J3146" s="29"/>
      <c r="N3146" s="29"/>
    </row>
    <row r="3147" spans="10:14" ht="12">
      <c r="J3147" s="29"/>
      <c r="N3147" s="29"/>
    </row>
    <row r="3148" spans="10:14" ht="12">
      <c r="J3148" s="29"/>
      <c r="N3148" s="29"/>
    </row>
    <row r="3149" spans="10:14" ht="12">
      <c r="J3149" s="29"/>
      <c r="N3149" s="29"/>
    </row>
    <row r="3150" spans="10:14" ht="12">
      <c r="J3150" s="29"/>
      <c r="N3150" s="29"/>
    </row>
    <row r="3151" spans="10:14" ht="12">
      <c r="J3151" s="29"/>
      <c r="N3151" s="29"/>
    </row>
    <row r="3152" spans="10:14" ht="12">
      <c r="J3152" s="29"/>
      <c r="N3152" s="29"/>
    </row>
    <row r="3153" spans="10:14" ht="12">
      <c r="J3153" s="29"/>
      <c r="N3153" s="29"/>
    </row>
    <row r="3154" spans="10:14" ht="12">
      <c r="J3154" s="29"/>
      <c r="N3154" s="29"/>
    </row>
    <row r="3155" spans="10:14" ht="12">
      <c r="J3155" s="29"/>
      <c r="N3155" s="29"/>
    </row>
    <row r="3156" spans="10:14" ht="12">
      <c r="J3156" s="29"/>
      <c r="N3156" s="29"/>
    </row>
    <row r="3157" spans="10:14" ht="12">
      <c r="J3157" s="29"/>
      <c r="N3157" s="29"/>
    </row>
    <row r="3158" spans="10:14" ht="12">
      <c r="J3158" s="29"/>
      <c r="N3158" s="29"/>
    </row>
    <row r="3159" spans="10:14" ht="12">
      <c r="J3159" s="29"/>
      <c r="N3159" s="29"/>
    </row>
    <row r="3160" spans="10:14" ht="12">
      <c r="J3160" s="29"/>
      <c r="N3160" s="29"/>
    </row>
    <row r="3161" spans="10:14" ht="12">
      <c r="J3161" s="29"/>
      <c r="N3161" s="29"/>
    </row>
    <row r="3162" spans="10:14" ht="12">
      <c r="J3162" s="29"/>
      <c r="N3162" s="29"/>
    </row>
    <row r="3163" spans="10:14" ht="12">
      <c r="J3163" s="29"/>
      <c r="N3163" s="29"/>
    </row>
    <row r="3164" spans="10:14" ht="12">
      <c r="J3164" s="29"/>
      <c r="N3164" s="29"/>
    </row>
    <row r="3165" spans="10:14" ht="12">
      <c r="J3165" s="29"/>
      <c r="N3165" s="29"/>
    </row>
    <row r="3166" spans="10:14" ht="12">
      <c r="J3166" s="29"/>
      <c r="N3166" s="29"/>
    </row>
    <row r="3167" spans="10:14" ht="12">
      <c r="J3167" s="29"/>
      <c r="N3167" s="29"/>
    </row>
    <row r="3168" spans="10:14" ht="12">
      <c r="J3168" s="29"/>
      <c r="N3168" s="29"/>
    </row>
    <row r="3169" spans="10:14" ht="12">
      <c r="J3169" s="29"/>
      <c r="N3169" s="29"/>
    </row>
    <row r="3170" spans="10:14" ht="12">
      <c r="J3170" s="29"/>
      <c r="N3170" s="29"/>
    </row>
    <row r="3171" spans="10:14" ht="12">
      <c r="J3171" s="29"/>
      <c r="N3171" s="29"/>
    </row>
    <row r="3172" spans="10:14" ht="12">
      <c r="J3172" s="29"/>
      <c r="N3172" s="29"/>
    </row>
    <row r="3173" spans="10:14" ht="12">
      <c r="J3173" s="29"/>
      <c r="N3173" s="29"/>
    </row>
    <row r="3174" spans="10:14" ht="12">
      <c r="J3174" s="29"/>
      <c r="N3174" s="29"/>
    </row>
    <row r="3175" spans="10:14" ht="12">
      <c r="J3175" s="29"/>
      <c r="N3175" s="29"/>
    </row>
    <row r="3176" spans="10:14" ht="12">
      <c r="J3176" s="29"/>
      <c r="N3176" s="29"/>
    </row>
    <row r="3177" spans="10:14" ht="12">
      <c r="J3177" s="29"/>
      <c r="N3177" s="29"/>
    </row>
    <row r="3178" spans="10:14" ht="12">
      <c r="J3178" s="29"/>
      <c r="N3178" s="29"/>
    </row>
    <row r="3179" spans="10:14" ht="12">
      <c r="J3179" s="29"/>
      <c r="N3179" s="29"/>
    </row>
    <row r="3180" spans="10:14" ht="12">
      <c r="J3180" s="29"/>
      <c r="N3180" s="29"/>
    </row>
    <row r="3181" spans="10:14" ht="12">
      <c r="J3181" s="29"/>
      <c r="N3181" s="29"/>
    </row>
    <row r="3182" spans="10:14" ht="12">
      <c r="J3182" s="29"/>
      <c r="N3182" s="29"/>
    </row>
    <row r="3183" spans="10:14" ht="12">
      <c r="J3183" s="29"/>
      <c r="N3183" s="29"/>
    </row>
    <row r="3184" spans="10:14" ht="12">
      <c r="J3184" s="29"/>
      <c r="N3184" s="29"/>
    </row>
    <row r="3185" spans="10:14" ht="12">
      <c r="J3185" s="29"/>
      <c r="N3185" s="29"/>
    </row>
    <row r="3186" spans="10:14" ht="12">
      <c r="J3186" s="29"/>
      <c r="N3186" s="29"/>
    </row>
    <row r="3187" spans="10:14" ht="12">
      <c r="J3187" s="29"/>
      <c r="N3187" s="29"/>
    </row>
    <row r="3188" spans="10:14" ht="12">
      <c r="J3188" s="29"/>
      <c r="N3188" s="29"/>
    </row>
    <row r="3189" spans="10:14" ht="12">
      <c r="J3189" s="29"/>
      <c r="N3189" s="29"/>
    </row>
    <row r="3190" spans="10:14" ht="12">
      <c r="J3190" s="29"/>
      <c r="N3190" s="29"/>
    </row>
    <row r="3191" spans="10:14" ht="12">
      <c r="J3191" s="29"/>
      <c r="N3191" s="29"/>
    </row>
    <row r="3192" spans="10:14" ht="12">
      <c r="J3192" s="29"/>
      <c r="N3192" s="29"/>
    </row>
    <row r="3193" spans="10:14" ht="12">
      <c r="J3193" s="29"/>
      <c r="N3193" s="29"/>
    </row>
    <row r="3194" spans="10:14" ht="12">
      <c r="J3194" s="29"/>
      <c r="N3194" s="29"/>
    </row>
    <row r="3195" spans="10:14" ht="12">
      <c r="J3195" s="29"/>
      <c r="N3195" s="29"/>
    </row>
    <row r="3196" spans="10:14" ht="12">
      <c r="J3196" s="29"/>
      <c r="N3196" s="29"/>
    </row>
    <row r="3197" spans="10:14" ht="12">
      <c r="J3197" s="29"/>
      <c r="N3197" s="29"/>
    </row>
    <row r="3198" spans="10:14" ht="12">
      <c r="J3198" s="29"/>
      <c r="N3198" s="29"/>
    </row>
    <row r="3199" spans="10:14" ht="12">
      <c r="J3199" s="29"/>
      <c r="N3199" s="29"/>
    </row>
    <row r="3200" spans="10:14" ht="12">
      <c r="J3200" s="29"/>
      <c r="N3200" s="29"/>
    </row>
    <row r="3201" spans="10:14" ht="12">
      <c r="J3201" s="29"/>
      <c r="N3201" s="29"/>
    </row>
    <row r="3202" spans="10:14" ht="12">
      <c r="J3202" s="29"/>
      <c r="N3202" s="29"/>
    </row>
    <row r="3203" spans="10:14" ht="12">
      <c r="J3203" s="29"/>
      <c r="N3203" s="29"/>
    </row>
    <row r="3204" spans="10:14" ht="12">
      <c r="J3204" s="29"/>
      <c r="N3204" s="29"/>
    </row>
    <row r="3205" spans="10:14" ht="12">
      <c r="J3205" s="29"/>
      <c r="N3205" s="29"/>
    </row>
    <row r="3206" spans="10:14" ht="12">
      <c r="J3206" s="29"/>
      <c r="N3206" s="29"/>
    </row>
    <row r="3207" spans="10:14" ht="12">
      <c r="J3207" s="29"/>
      <c r="N3207" s="29"/>
    </row>
    <row r="3208" spans="10:14" ht="12">
      <c r="J3208" s="29"/>
      <c r="N3208" s="29"/>
    </row>
    <row r="3209" spans="10:14" ht="12">
      <c r="J3209" s="29"/>
      <c r="N3209" s="29"/>
    </row>
    <row r="3210" spans="10:14" ht="12">
      <c r="J3210" s="29"/>
      <c r="N3210" s="29"/>
    </row>
    <row r="3211" spans="10:14" ht="12">
      <c r="J3211" s="29"/>
      <c r="N3211" s="29"/>
    </row>
    <row r="3212" spans="10:14" ht="12">
      <c r="J3212" s="29"/>
      <c r="N3212" s="29"/>
    </row>
    <row r="3213" spans="10:14" ht="12">
      <c r="J3213" s="29"/>
      <c r="N3213" s="29"/>
    </row>
    <row r="3214" spans="10:14" ht="12">
      <c r="J3214" s="29"/>
      <c r="N3214" s="29"/>
    </row>
    <row r="3215" spans="10:14" ht="12">
      <c r="J3215" s="29"/>
      <c r="N3215" s="29"/>
    </row>
    <row r="3216" spans="10:14" ht="12">
      <c r="J3216" s="29"/>
      <c r="N3216" s="29"/>
    </row>
    <row r="3217" spans="10:14" ht="12">
      <c r="J3217" s="29"/>
      <c r="N3217" s="29"/>
    </row>
    <row r="3218" spans="10:14" ht="12">
      <c r="J3218" s="29"/>
      <c r="N3218" s="29"/>
    </row>
    <row r="3219" spans="10:14" ht="12">
      <c r="J3219" s="29"/>
      <c r="N3219" s="29"/>
    </row>
    <row r="3220" spans="10:14" ht="12">
      <c r="J3220" s="29"/>
      <c r="N3220" s="29"/>
    </row>
    <row r="3221" spans="10:14" ht="12">
      <c r="J3221" s="29"/>
      <c r="N3221" s="29"/>
    </row>
    <row r="3222" spans="10:14" ht="12">
      <c r="J3222" s="29"/>
      <c r="N3222" s="29"/>
    </row>
    <row r="3223" spans="10:14" ht="12">
      <c r="J3223" s="29"/>
      <c r="N3223" s="29"/>
    </row>
    <row r="3224" spans="10:14" ht="12">
      <c r="J3224" s="29"/>
      <c r="N3224" s="29"/>
    </row>
    <row r="3225" spans="10:14" ht="12">
      <c r="J3225" s="29"/>
      <c r="N3225" s="29"/>
    </row>
    <row r="3226" spans="10:14" ht="12">
      <c r="J3226" s="29"/>
      <c r="N3226" s="29"/>
    </row>
    <row r="3227" spans="10:14" ht="12">
      <c r="J3227" s="29"/>
      <c r="N3227" s="29"/>
    </row>
    <row r="3228" spans="10:14" ht="12">
      <c r="J3228" s="29"/>
      <c r="N3228" s="29"/>
    </row>
    <row r="3229" spans="10:14" ht="12">
      <c r="J3229" s="29"/>
      <c r="N3229" s="29"/>
    </row>
    <row r="3230" spans="10:14" ht="12">
      <c r="J3230" s="29"/>
      <c r="N3230" s="29"/>
    </row>
    <row r="3231" spans="10:14" ht="12">
      <c r="J3231" s="29"/>
      <c r="N3231" s="29"/>
    </row>
    <row r="3232" spans="10:14" ht="12">
      <c r="J3232" s="29"/>
      <c r="N3232" s="29"/>
    </row>
    <row r="3233" spans="10:14" ht="12">
      <c r="J3233" s="29"/>
      <c r="N3233" s="29"/>
    </row>
    <row r="3234" spans="10:14" ht="12">
      <c r="J3234" s="29"/>
      <c r="N3234" s="29"/>
    </row>
    <row r="3235" spans="10:14" ht="12">
      <c r="J3235" s="29"/>
      <c r="N3235" s="29"/>
    </row>
    <row r="3236" spans="10:14" ht="12">
      <c r="J3236" s="29"/>
      <c r="N3236" s="29"/>
    </row>
    <row r="3237" spans="10:14" ht="12">
      <c r="J3237" s="29"/>
      <c r="N3237" s="29"/>
    </row>
    <row r="3238" spans="10:14" ht="12">
      <c r="J3238" s="29"/>
      <c r="N3238" s="29"/>
    </row>
    <row r="3239" spans="10:14" ht="12">
      <c r="J3239" s="29"/>
      <c r="N3239" s="29"/>
    </row>
    <row r="3240" spans="10:14" ht="12">
      <c r="J3240" s="29"/>
      <c r="N3240" s="29"/>
    </row>
    <row r="3241" spans="10:14" ht="12">
      <c r="J3241" s="29"/>
      <c r="N3241" s="29"/>
    </row>
    <row r="3242" spans="10:14" ht="12">
      <c r="J3242" s="29"/>
      <c r="N3242" s="29"/>
    </row>
    <row r="3243" spans="10:14" ht="12">
      <c r="J3243" s="29"/>
      <c r="N3243" s="29"/>
    </row>
    <row r="3244" spans="10:14" ht="12">
      <c r="J3244" s="29"/>
      <c r="N3244" s="29"/>
    </row>
    <row r="3245" spans="10:14" ht="12">
      <c r="J3245" s="29"/>
      <c r="N3245" s="29"/>
    </row>
    <row r="3246" spans="10:14" ht="12">
      <c r="J3246" s="29"/>
      <c r="N3246" s="29"/>
    </row>
    <row r="3247" spans="10:14" ht="12">
      <c r="J3247" s="29"/>
      <c r="N3247" s="29"/>
    </row>
    <row r="3248" spans="10:14" ht="12">
      <c r="J3248" s="29"/>
      <c r="N3248" s="29"/>
    </row>
    <row r="3249" spans="10:14" ht="12">
      <c r="J3249" s="29"/>
      <c r="N3249" s="29"/>
    </row>
    <row r="3250" spans="10:14" ht="12">
      <c r="J3250" s="29"/>
      <c r="N3250" s="29"/>
    </row>
    <row r="3251" spans="10:14" ht="12">
      <c r="J3251" s="29"/>
      <c r="N3251" s="29"/>
    </row>
    <row r="3252" spans="10:14" ht="12">
      <c r="J3252" s="29"/>
      <c r="N3252" s="29"/>
    </row>
    <row r="3253" spans="10:14" ht="12">
      <c r="J3253" s="29"/>
      <c r="N3253" s="29"/>
    </row>
    <row r="3254" spans="10:14" ht="12">
      <c r="J3254" s="29"/>
      <c r="N3254" s="29"/>
    </row>
    <row r="3255" spans="10:14" ht="12">
      <c r="J3255" s="29"/>
      <c r="N3255" s="29"/>
    </row>
    <row r="3256" spans="10:14" ht="12">
      <c r="J3256" s="29"/>
      <c r="N3256" s="29"/>
    </row>
    <row r="3257" spans="10:14" ht="12">
      <c r="J3257" s="29"/>
      <c r="N3257" s="29"/>
    </row>
    <row r="3258" spans="10:14" ht="12">
      <c r="J3258" s="29"/>
      <c r="N3258" s="29"/>
    </row>
    <row r="3259" spans="10:14" ht="12">
      <c r="J3259" s="29"/>
      <c r="N3259" s="29"/>
    </row>
    <row r="3260" spans="10:14" ht="12">
      <c r="J3260" s="29"/>
      <c r="N3260" s="29"/>
    </row>
    <row r="3261" spans="10:14" ht="12">
      <c r="J3261" s="29"/>
      <c r="N3261" s="29"/>
    </row>
    <row r="3262" spans="10:14" ht="12">
      <c r="J3262" s="29"/>
      <c r="N3262" s="29"/>
    </row>
    <row r="3263" spans="10:14" ht="12">
      <c r="J3263" s="29"/>
      <c r="N3263" s="29"/>
    </row>
    <row r="3264" spans="10:14" ht="12">
      <c r="J3264" s="29"/>
      <c r="N3264" s="29"/>
    </row>
    <row r="3265" spans="10:14" ht="12">
      <c r="J3265" s="29"/>
      <c r="N3265" s="29"/>
    </row>
    <row r="3266" spans="10:14" ht="12">
      <c r="J3266" s="29"/>
      <c r="N3266" s="29"/>
    </row>
    <row r="3267" spans="10:14" ht="12">
      <c r="J3267" s="29"/>
      <c r="N3267" s="29"/>
    </row>
    <row r="3268" spans="10:14" ht="12">
      <c r="J3268" s="29"/>
      <c r="N3268" s="29"/>
    </row>
    <row r="3269" spans="10:14" ht="12">
      <c r="J3269" s="29"/>
      <c r="N3269" s="29"/>
    </row>
    <row r="3270" spans="10:14" ht="12">
      <c r="J3270" s="29"/>
      <c r="N3270" s="29"/>
    </row>
    <row r="3271" spans="10:14" ht="12">
      <c r="J3271" s="29"/>
      <c r="N3271" s="29"/>
    </row>
    <row r="3272" spans="10:14" ht="12">
      <c r="J3272" s="29"/>
      <c r="N3272" s="29"/>
    </row>
    <row r="3273" spans="10:14" ht="12">
      <c r="J3273" s="29"/>
      <c r="N3273" s="29"/>
    </row>
    <row r="3274" spans="10:14" ht="12">
      <c r="J3274" s="29"/>
      <c r="N3274" s="29"/>
    </row>
    <row r="3275" spans="10:14" ht="12">
      <c r="J3275" s="29"/>
      <c r="N3275" s="29"/>
    </row>
    <row r="3276" spans="10:14" ht="12">
      <c r="J3276" s="29"/>
      <c r="N3276" s="29"/>
    </row>
    <row r="3277" spans="10:14" ht="12">
      <c r="J3277" s="29"/>
      <c r="N3277" s="29"/>
    </row>
    <row r="3278" spans="10:14" ht="12">
      <c r="J3278" s="29"/>
      <c r="N3278" s="29"/>
    </row>
    <row r="3279" spans="10:14" ht="12">
      <c r="J3279" s="29"/>
      <c r="N3279" s="29"/>
    </row>
    <row r="3280" spans="10:14" ht="12">
      <c r="J3280" s="29"/>
      <c r="N3280" s="29"/>
    </row>
    <row r="3281" spans="10:14" ht="12">
      <c r="J3281" s="29"/>
      <c r="N3281" s="29"/>
    </row>
    <row r="3282" spans="10:14" ht="12">
      <c r="J3282" s="29"/>
      <c r="N3282" s="29"/>
    </row>
    <row r="3283" spans="10:14" ht="12">
      <c r="J3283" s="29"/>
      <c r="N3283" s="29"/>
    </row>
    <row r="3284" spans="10:14" ht="12">
      <c r="J3284" s="29"/>
      <c r="N3284" s="29"/>
    </row>
    <row r="3285" spans="10:14" ht="12">
      <c r="J3285" s="29"/>
      <c r="N3285" s="29"/>
    </row>
    <row r="3286" spans="10:14" ht="12">
      <c r="J3286" s="29"/>
      <c r="N3286" s="29"/>
    </row>
    <row r="3287" spans="10:14" ht="12">
      <c r="J3287" s="29"/>
      <c r="N3287" s="29"/>
    </row>
    <row r="3288" spans="10:14" ht="12">
      <c r="J3288" s="29"/>
      <c r="N3288" s="29"/>
    </row>
    <row r="3289" spans="10:14" ht="12">
      <c r="J3289" s="29"/>
      <c r="N3289" s="29"/>
    </row>
    <row r="3290" spans="10:14" ht="12">
      <c r="J3290" s="29"/>
      <c r="N3290" s="29"/>
    </row>
    <row r="3291" spans="10:14" ht="12">
      <c r="J3291" s="29"/>
      <c r="N3291" s="29"/>
    </row>
    <row r="3292" spans="10:14" ht="12">
      <c r="J3292" s="29"/>
      <c r="N3292" s="29"/>
    </row>
    <row r="3293" spans="10:14" ht="12">
      <c r="J3293" s="29"/>
      <c r="N3293" s="29"/>
    </row>
    <row r="3294" spans="10:14" ht="12">
      <c r="J3294" s="29"/>
      <c r="N3294" s="29"/>
    </row>
    <row r="3295" spans="10:14" ht="12">
      <c r="J3295" s="29"/>
      <c r="N3295" s="29"/>
    </row>
    <row r="3296" spans="10:14" ht="12">
      <c r="J3296" s="29"/>
      <c r="N3296" s="29"/>
    </row>
    <row r="3297" spans="10:14" ht="12">
      <c r="J3297" s="29"/>
      <c r="N3297" s="29"/>
    </row>
    <row r="3298" spans="10:14" ht="12">
      <c r="J3298" s="29"/>
      <c r="N3298" s="29"/>
    </row>
    <row r="3299" spans="10:14" ht="12">
      <c r="J3299" s="29"/>
      <c r="N3299" s="29"/>
    </row>
    <row r="3300" spans="10:14" ht="12">
      <c r="J3300" s="29"/>
      <c r="N3300" s="29"/>
    </row>
    <row r="3301" spans="10:14" ht="12">
      <c r="J3301" s="29"/>
      <c r="N3301" s="29"/>
    </row>
    <row r="3302" spans="10:14" ht="12">
      <c r="J3302" s="29"/>
      <c r="N3302" s="29"/>
    </row>
    <row r="3303" spans="10:14" ht="12">
      <c r="J3303" s="29"/>
      <c r="N3303" s="29"/>
    </row>
    <row r="3304" spans="10:14" ht="12">
      <c r="J3304" s="29"/>
      <c r="N3304" s="29"/>
    </row>
    <row r="3305" spans="10:14" ht="12">
      <c r="J3305" s="29"/>
      <c r="N3305" s="29"/>
    </row>
    <row r="3306" spans="10:14" ht="12">
      <c r="J3306" s="29"/>
      <c r="N3306" s="29"/>
    </row>
    <row r="3307" spans="10:14" ht="12">
      <c r="J3307" s="29"/>
      <c r="N3307" s="29"/>
    </row>
    <row r="3308" spans="10:14" ht="12">
      <c r="J3308" s="29"/>
      <c r="N3308" s="29"/>
    </row>
    <row r="3309" spans="10:14" ht="12">
      <c r="J3309" s="29"/>
      <c r="N3309" s="29"/>
    </row>
    <row r="3310" spans="10:14" ht="12">
      <c r="J3310" s="29"/>
      <c r="N3310" s="29"/>
    </row>
    <row r="3311" spans="10:14" ht="12">
      <c r="J3311" s="29"/>
      <c r="N3311" s="29"/>
    </row>
    <row r="3312" spans="10:14" ht="12">
      <c r="J3312" s="29"/>
      <c r="N3312" s="29"/>
    </row>
    <row r="3313" spans="10:14" ht="12">
      <c r="J3313" s="29"/>
      <c r="N3313" s="29"/>
    </row>
    <row r="3314" spans="10:14" ht="12">
      <c r="J3314" s="29"/>
      <c r="N3314" s="29"/>
    </row>
    <row r="3315" spans="10:14" ht="12">
      <c r="J3315" s="29"/>
      <c r="N3315" s="29"/>
    </row>
    <row r="3316" spans="10:14" ht="12">
      <c r="J3316" s="29"/>
      <c r="N3316" s="29"/>
    </row>
    <row r="3317" spans="10:14" ht="12">
      <c r="J3317" s="29"/>
      <c r="N3317" s="29"/>
    </row>
    <row r="3318" spans="10:14" ht="12">
      <c r="J3318" s="29"/>
      <c r="N3318" s="29"/>
    </row>
    <row r="3319" spans="10:14" ht="12">
      <c r="J3319" s="29"/>
      <c r="N3319" s="29"/>
    </row>
    <row r="3320" spans="10:14" ht="12">
      <c r="J3320" s="29"/>
      <c r="N3320" s="29"/>
    </row>
    <row r="3321" spans="10:14" ht="12">
      <c r="J3321" s="29"/>
      <c r="N3321" s="29"/>
    </row>
    <row r="3322" spans="10:14" ht="12">
      <c r="J3322" s="29"/>
      <c r="N3322" s="29"/>
    </row>
    <row r="3323" spans="10:14" ht="12">
      <c r="J3323" s="29"/>
      <c r="N3323" s="29"/>
    </row>
    <row r="3324" spans="10:14" ht="12">
      <c r="J3324" s="29"/>
      <c r="N3324" s="29"/>
    </row>
    <row r="3325" spans="10:14" ht="12">
      <c r="J3325" s="29"/>
      <c r="N3325" s="29"/>
    </row>
    <row r="3326" spans="10:14" ht="12">
      <c r="J3326" s="29"/>
      <c r="N3326" s="29"/>
    </row>
    <row r="3327" spans="10:14" ht="12">
      <c r="J3327" s="29"/>
      <c r="N3327" s="29"/>
    </row>
    <row r="3328" spans="10:14" ht="12">
      <c r="J3328" s="29"/>
      <c r="N3328" s="29"/>
    </row>
    <row r="3329" spans="10:14" ht="12">
      <c r="J3329" s="29"/>
      <c r="N3329" s="29"/>
    </row>
    <row r="3330" spans="10:14" ht="12">
      <c r="J3330" s="29"/>
      <c r="N3330" s="29"/>
    </row>
    <row r="3331" spans="10:14" ht="12">
      <c r="J3331" s="29"/>
      <c r="N3331" s="29"/>
    </row>
    <row r="3332" spans="10:14" ht="12">
      <c r="J3332" s="29"/>
      <c r="N3332" s="29"/>
    </row>
    <row r="3333" spans="10:14" ht="12">
      <c r="J3333" s="29"/>
      <c r="N3333" s="29"/>
    </row>
    <row r="3334" spans="10:14" ht="12">
      <c r="J3334" s="29"/>
      <c r="N3334" s="29"/>
    </row>
    <row r="3335" spans="10:14" ht="12">
      <c r="J3335" s="29"/>
      <c r="N3335" s="29"/>
    </row>
    <row r="3336" spans="10:14" ht="12">
      <c r="J3336" s="29"/>
      <c r="N3336" s="29"/>
    </row>
    <row r="3337" spans="10:14" ht="12">
      <c r="J3337" s="29"/>
      <c r="N3337" s="29"/>
    </row>
    <row r="3338" spans="10:14" ht="12">
      <c r="J3338" s="29"/>
      <c r="N3338" s="29"/>
    </row>
    <row r="3339" spans="10:14" ht="12">
      <c r="J3339" s="29"/>
      <c r="N3339" s="29"/>
    </row>
    <row r="3340" spans="10:14" ht="12">
      <c r="J3340" s="29"/>
      <c r="N3340" s="29"/>
    </row>
    <row r="3341" spans="10:14" ht="12">
      <c r="J3341" s="29"/>
      <c r="N3341" s="29"/>
    </row>
    <row r="3342" spans="10:14" ht="12">
      <c r="J3342" s="29"/>
      <c r="N3342" s="29"/>
    </row>
    <row r="3343" spans="10:14" ht="12">
      <c r="J3343" s="29"/>
      <c r="N3343" s="29"/>
    </row>
    <row r="3344" spans="10:14" ht="12">
      <c r="J3344" s="29"/>
      <c r="N3344" s="29"/>
    </row>
    <row r="3345" spans="10:14" ht="12">
      <c r="J3345" s="29"/>
      <c r="N3345" s="29"/>
    </row>
    <row r="3346" spans="10:14" ht="12">
      <c r="J3346" s="29"/>
      <c r="N3346" s="29"/>
    </row>
    <row r="3347" spans="10:14" ht="12">
      <c r="J3347" s="29"/>
      <c r="N3347" s="29"/>
    </row>
    <row r="3348" spans="10:14" ht="12">
      <c r="J3348" s="29"/>
      <c r="N3348" s="29"/>
    </row>
    <row r="3349" spans="10:14" ht="12">
      <c r="J3349" s="29"/>
      <c r="N3349" s="29"/>
    </row>
    <row r="3350" spans="10:14" ht="12">
      <c r="J3350" s="29"/>
      <c r="N3350" s="29"/>
    </row>
    <row r="3351" spans="10:14" ht="12">
      <c r="J3351" s="29"/>
      <c r="N3351" s="29"/>
    </row>
    <row r="3352" spans="10:14" ht="12">
      <c r="J3352" s="29"/>
      <c r="N3352" s="29"/>
    </row>
    <row r="3353" spans="10:14" ht="12">
      <c r="J3353" s="29"/>
      <c r="N3353" s="29"/>
    </row>
    <row r="3354" spans="10:14" ht="12">
      <c r="J3354" s="29"/>
      <c r="N3354" s="29"/>
    </row>
    <row r="3355" spans="10:14" ht="12">
      <c r="J3355" s="29"/>
      <c r="N3355" s="29"/>
    </row>
    <row r="3356" spans="10:14" ht="12">
      <c r="J3356" s="29"/>
      <c r="N3356" s="29"/>
    </row>
    <row r="3357" spans="10:14" ht="12">
      <c r="J3357" s="29"/>
      <c r="N3357" s="29"/>
    </row>
    <row r="3358" spans="10:14" ht="12">
      <c r="J3358" s="29"/>
      <c r="N3358" s="29"/>
    </row>
    <row r="3359" spans="10:14" ht="12">
      <c r="J3359" s="29"/>
      <c r="N3359" s="29"/>
    </row>
    <row r="3360" spans="10:14" ht="12">
      <c r="J3360" s="29"/>
      <c r="N3360" s="29"/>
    </row>
    <row r="3361" spans="10:14" ht="12">
      <c r="J3361" s="29"/>
      <c r="N3361" s="29"/>
    </row>
    <row r="3362" ht="12">
      <c r="N3362" s="29"/>
    </row>
    <row r="3363" ht="12">
      <c r="N3363" s="29"/>
    </row>
    <row r="3364" ht="12">
      <c r="N3364" s="29"/>
    </row>
    <row r="3365" ht="12">
      <c r="N3365" s="29"/>
    </row>
    <row r="3366" ht="12">
      <c r="N3366" s="29"/>
    </row>
    <row r="3367" ht="12">
      <c r="N3367" s="29"/>
    </row>
    <row r="3368" ht="12">
      <c r="N3368" s="29"/>
    </row>
    <row r="3369" ht="12">
      <c r="N3369" s="29"/>
    </row>
    <row r="3370" ht="12">
      <c r="N3370" s="29"/>
    </row>
    <row r="3371" ht="12">
      <c r="N3371" s="29"/>
    </row>
    <row r="3372" ht="12">
      <c r="N3372" s="29"/>
    </row>
    <row r="3373" ht="12">
      <c r="N3373" s="29"/>
    </row>
    <row r="3374" ht="12">
      <c r="N3374" s="29"/>
    </row>
    <row r="3375" ht="12">
      <c r="N3375" s="29"/>
    </row>
    <row r="3376" ht="12">
      <c r="N3376" s="29"/>
    </row>
    <row r="3377" ht="12">
      <c r="N3377" s="29"/>
    </row>
    <row r="3378" ht="12">
      <c r="N3378" s="29"/>
    </row>
    <row r="3379" ht="12">
      <c r="N3379" s="29"/>
    </row>
    <row r="3380" ht="12">
      <c r="N3380" s="29"/>
    </row>
    <row r="3381" ht="12">
      <c r="N3381" s="29"/>
    </row>
    <row r="3382" ht="12">
      <c r="N3382" s="29"/>
    </row>
    <row r="3383" ht="12">
      <c r="N3383" s="29"/>
    </row>
    <row r="3384" ht="12">
      <c r="N3384" s="29"/>
    </row>
    <row r="3385" ht="12">
      <c r="N3385" s="29"/>
    </row>
    <row r="3386" ht="12">
      <c r="N3386" s="29"/>
    </row>
    <row r="3387" ht="12">
      <c r="N3387" s="29"/>
    </row>
    <row r="3388" ht="12">
      <c r="N3388" s="29"/>
    </row>
    <row r="3389" ht="12">
      <c r="N3389" s="29"/>
    </row>
    <row r="3390" ht="12">
      <c r="N3390" s="29"/>
    </row>
    <row r="3391" ht="12">
      <c r="N3391" s="29"/>
    </row>
    <row r="3392" ht="12">
      <c r="N3392" s="29"/>
    </row>
    <row r="3393" ht="12">
      <c r="N3393" s="29"/>
    </row>
    <row r="3394" ht="12">
      <c r="N3394" s="29"/>
    </row>
    <row r="3395" ht="12">
      <c r="N3395" s="29"/>
    </row>
    <row r="3396" ht="12">
      <c r="N3396" s="29"/>
    </row>
    <row r="3397" ht="12">
      <c r="N3397" s="29"/>
    </row>
    <row r="3398" ht="12">
      <c r="N3398" s="29"/>
    </row>
    <row r="3399" ht="12">
      <c r="N3399" s="29"/>
    </row>
    <row r="3400" ht="12">
      <c r="N3400" s="29"/>
    </row>
    <row r="3401" ht="12">
      <c r="N3401" s="29"/>
    </row>
    <row r="3402" ht="12">
      <c r="N3402" s="29"/>
    </row>
    <row r="3403" ht="12">
      <c r="N3403" s="29"/>
    </row>
    <row r="3404" ht="12">
      <c r="N3404" s="29"/>
    </row>
    <row r="3405" ht="12">
      <c r="N3405" s="29"/>
    </row>
    <row r="3406" ht="12">
      <c r="N3406" s="29"/>
    </row>
    <row r="3407" ht="12">
      <c r="N3407" s="29"/>
    </row>
    <row r="3408" ht="12">
      <c r="N3408" s="29"/>
    </row>
    <row r="3409" ht="12">
      <c r="N3409" s="29"/>
    </row>
    <row r="3410" ht="12">
      <c r="N3410" s="29"/>
    </row>
    <row r="3411" ht="12">
      <c r="N3411" s="29"/>
    </row>
    <row r="3412" ht="12">
      <c r="N3412" s="29"/>
    </row>
    <row r="3413" ht="12">
      <c r="N3413" s="29"/>
    </row>
    <row r="3414" ht="12">
      <c r="N3414" s="29"/>
    </row>
    <row r="3415" ht="12">
      <c r="N3415" s="29"/>
    </row>
    <row r="3416" ht="12">
      <c r="N3416" s="29"/>
    </row>
    <row r="3417" ht="12">
      <c r="N3417" s="29"/>
    </row>
    <row r="3418" ht="12">
      <c r="N3418" s="29"/>
    </row>
    <row r="3419" ht="12">
      <c r="N3419" s="29"/>
    </row>
    <row r="3420" ht="12">
      <c r="N3420" s="29"/>
    </row>
    <row r="3421" ht="12">
      <c r="N3421" s="29"/>
    </row>
    <row r="3422" ht="12">
      <c r="N3422" s="29"/>
    </row>
    <row r="3423" ht="12">
      <c r="N3423" s="29"/>
    </row>
    <row r="3424" ht="12">
      <c r="N3424" s="29"/>
    </row>
    <row r="3425" ht="12">
      <c r="N3425" s="29"/>
    </row>
    <row r="3426" ht="12">
      <c r="N3426" s="29"/>
    </row>
    <row r="3427" ht="12">
      <c r="N3427" s="29"/>
    </row>
    <row r="3428" ht="12">
      <c r="N3428" s="29"/>
    </row>
    <row r="3429" ht="12">
      <c r="N3429" s="29"/>
    </row>
    <row r="3430" ht="12">
      <c r="N3430" s="29"/>
    </row>
    <row r="3431" ht="12">
      <c r="N3431" s="29"/>
    </row>
    <row r="3432" ht="12">
      <c r="N3432" s="29"/>
    </row>
    <row r="3433" ht="12">
      <c r="N3433" s="29"/>
    </row>
    <row r="3434" ht="12">
      <c r="N3434" s="29"/>
    </row>
    <row r="3435" ht="12">
      <c r="N3435" s="29"/>
    </row>
    <row r="3436" ht="12">
      <c r="N3436" s="29"/>
    </row>
    <row r="3437" ht="12">
      <c r="N3437" s="29"/>
    </row>
    <row r="3438" ht="12">
      <c r="N3438" s="29"/>
    </row>
    <row r="3439" ht="12">
      <c r="N3439" s="29"/>
    </row>
    <row r="3440" ht="12">
      <c r="N3440" s="29"/>
    </row>
    <row r="3441" ht="12">
      <c r="N3441" s="29"/>
    </row>
    <row r="3442" ht="12">
      <c r="N3442" s="29"/>
    </row>
    <row r="3443" ht="12">
      <c r="N3443" s="29"/>
    </row>
    <row r="3444" ht="12">
      <c r="N3444" s="29"/>
    </row>
    <row r="3445" ht="12">
      <c r="N3445" s="29"/>
    </row>
    <row r="3446" ht="12">
      <c r="N3446" s="29"/>
    </row>
    <row r="3447" ht="12">
      <c r="N3447" s="29"/>
    </row>
    <row r="3448" ht="12">
      <c r="N3448" s="29"/>
    </row>
    <row r="3449" ht="12">
      <c r="N3449" s="29"/>
    </row>
    <row r="3450" ht="12">
      <c r="N3450" s="29"/>
    </row>
    <row r="3451" ht="12">
      <c r="N3451" s="29"/>
    </row>
    <row r="3452" ht="12">
      <c r="N3452" s="29"/>
    </row>
    <row r="3453" ht="12">
      <c r="N3453" s="29"/>
    </row>
    <row r="3454" ht="12">
      <c r="N3454" s="29"/>
    </row>
    <row r="3455" ht="12">
      <c r="N3455" s="29"/>
    </row>
    <row r="3456" ht="12">
      <c r="N3456" s="29"/>
    </row>
    <row r="3457" ht="12">
      <c r="N3457" s="29"/>
    </row>
    <row r="3458" ht="12">
      <c r="N3458" s="29"/>
    </row>
    <row r="3459" ht="12">
      <c r="N3459" s="29"/>
    </row>
    <row r="3460" ht="12">
      <c r="N3460" s="29"/>
    </row>
    <row r="3461" ht="12">
      <c r="N3461" s="29"/>
    </row>
    <row r="3462" ht="12">
      <c r="N3462" s="29"/>
    </row>
    <row r="3463" ht="12">
      <c r="N3463" s="29"/>
    </row>
    <row r="3464" ht="12">
      <c r="N3464" s="29"/>
    </row>
    <row r="3465" ht="12">
      <c r="N3465" s="29"/>
    </row>
    <row r="3466" ht="12">
      <c r="N3466" s="29"/>
    </row>
    <row r="3467" ht="12">
      <c r="N3467" s="29"/>
    </row>
    <row r="3468" ht="12">
      <c r="N3468" s="29"/>
    </row>
    <row r="3469" ht="12">
      <c r="N3469" s="29"/>
    </row>
    <row r="3470" ht="12">
      <c r="N3470" s="29"/>
    </row>
    <row r="3471" ht="12">
      <c r="N3471" s="29"/>
    </row>
    <row r="3472" ht="12">
      <c r="N3472" s="29"/>
    </row>
    <row r="3473" ht="12">
      <c r="N3473" s="29"/>
    </row>
    <row r="3474" ht="12">
      <c r="N3474" s="29"/>
    </row>
    <row r="3475" ht="12">
      <c r="N3475" s="29"/>
    </row>
    <row r="3476" ht="12">
      <c r="N3476" s="29"/>
    </row>
    <row r="3477" ht="12">
      <c r="N3477" s="29"/>
    </row>
    <row r="3478" ht="12">
      <c r="N3478" s="29"/>
    </row>
    <row r="3479" ht="12">
      <c r="N3479" s="29"/>
    </row>
    <row r="3480" ht="12">
      <c r="N3480" s="29"/>
    </row>
    <row r="3481" ht="12">
      <c r="N3481" s="29"/>
    </row>
    <row r="3482" ht="12">
      <c r="N3482" s="29"/>
    </row>
    <row r="3483" ht="12">
      <c r="N3483" s="29"/>
    </row>
    <row r="3484" ht="12">
      <c r="N3484" s="29"/>
    </row>
    <row r="3485" ht="12">
      <c r="N3485" s="29"/>
    </row>
    <row r="3486" ht="12">
      <c r="N3486" s="29"/>
    </row>
    <row r="3487" ht="12">
      <c r="N3487" s="29"/>
    </row>
    <row r="3488" ht="12">
      <c r="N3488" s="29"/>
    </row>
    <row r="3489" ht="12">
      <c r="N3489" s="29"/>
    </row>
    <row r="3490" ht="12">
      <c r="N3490" s="29"/>
    </row>
    <row r="3491" ht="12">
      <c r="N3491" s="29"/>
    </row>
    <row r="3492" ht="12">
      <c r="N3492" s="29"/>
    </row>
    <row r="3493" ht="12">
      <c r="N3493" s="29"/>
    </row>
    <row r="3494" ht="12">
      <c r="N3494" s="29"/>
    </row>
    <row r="3495" ht="12">
      <c r="N3495" s="29"/>
    </row>
    <row r="3496" ht="12">
      <c r="N3496" s="29"/>
    </row>
    <row r="3497" ht="12">
      <c r="N3497" s="29"/>
    </row>
    <row r="3498" ht="12">
      <c r="N3498" s="29"/>
    </row>
    <row r="3499" ht="12">
      <c r="N3499" s="29"/>
    </row>
    <row r="3500" ht="12">
      <c r="N3500" s="29"/>
    </row>
    <row r="3501" ht="12">
      <c r="N3501" s="29"/>
    </row>
    <row r="3502" ht="12">
      <c r="N3502" s="29"/>
    </row>
    <row r="3503" ht="12">
      <c r="N3503" s="29"/>
    </row>
    <row r="3504" ht="12">
      <c r="N3504" s="29"/>
    </row>
    <row r="3505" ht="12">
      <c r="N3505" s="29"/>
    </row>
    <row r="3506" ht="12">
      <c r="N3506" s="29"/>
    </row>
    <row r="3507" ht="12">
      <c r="N3507" s="29"/>
    </row>
    <row r="3508" ht="12">
      <c r="N3508" s="29"/>
    </row>
    <row r="3509" ht="12">
      <c r="N3509" s="29"/>
    </row>
    <row r="3510" ht="12">
      <c r="N3510" s="29"/>
    </row>
    <row r="3511" ht="12">
      <c r="N3511" s="29"/>
    </row>
    <row r="3512" ht="12">
      <c r="N3512" s="29"/>
    </row>
    <row r="3513" ht="12">
      <c r="N3513" s="29"/>
    </row>
    <row r="3514" ht="12">
      <c r="N3514" s="29"/>
    </row>
    <row r="3515" ht="12">
      <c r="N3515" s="29"/>
    </row>
    <row r="3516" ht="12">
      <c r="N3516" s="29"/>
    </row>
    <row r="3517" ht="12">
      <c r="N3517" s="29"/>
    </row>
    <row r="3518" ht="12">
      <c r="N3518" s="29"/>
    </row>
    <row r="3519" ht="12">
      <c r="N3519" s="29"/>
    </row>
    <row r="3520" ht="12">
      <c r="N3520" s="29"/>
    </row>
    <row r="3521" ht="12">
      <c r="N3521" s="29"/>
    </row>
    <row r="3522" ht="12">
      <c r="N3522" s="29"/>
    </row>
    <row r="3523" ht="12">
      <c r="N3523" s="29"/>
    </row>
    <row r="3524" ht="12">
      <c r="N3524" s="29"/>
    </row>
    <row r="3525" ht="12">
      <c r="N3525" s="29"/>
    </row>
    <row r="3526" ht="12">
      <c r="N3526" s="29"/>
    </row>
  </sheetData>
  <sheetProtection password="C977" sheet="1" objects="1" scenarios="1" selectLockedCells="1"/>
  <hyperlinks>
    <hyperlink ref="D53:E53" location="'Personnel Expenses'!A1" display="FORWARD TO PERSONNEL EXPENSE"/>
    <hyperlink ref="D54:E54" location="Depreciation!A1" display="FORWARD TO DEPRECIATION"/>
    <hyperlink ref="D55:E55" location="'Expense Projection'!A1" display="FORWARD TO EXPENSE PROJECTION"/>
    <hyperlink ref="D56:E56" location="'Operations Summary'!A1" display="FORWARD TO OPERATIONS SUMMARY"/>
    <hyperlink ref="D57:E57" location="'Return On Investment'!A1" display="FORWARD TO RETURN ON INVESTMENT"/>
    <hyperlink ref="D58:E58" location="Introduction!A1" display="BACK TO INTRODUCTION"/>
    <hyperlink ref="D5" location="'PP&amp;E'!A1" display="Plant, Property, &amp; Equipment (PP&amp;E)"/>
    <hyperlink ref="D6" location="'Personnel Expenses'!A1" display="Personnel Expenses"/>
    <hyperlink ref="D7" location="'Expense Projection'!A1" display="Expense Projection"/>
    <hyperlink ref="G5" location="'Operations Summary'!A1" display="Operations Summary (Profit/Loss, Cash Flow)"/>
    <hyperlink ref="G6" location="'Return On Investment'!A1" display="Return on Investment"/>
    <hyperlink ref="G7" location="'Market Projection'!A1" display="Market Projection"/>
  </hyperlinks>
  <printOptions/>
  <pageMargins left="0.75" right="0.75" top="1" bottom="1" header="0.5" footer="0.5"/>
  <pageSetup fitToHeight="1" fitToWidth="1" horizontalDpi="600" verticalDpi="600" orientation="landscape" scale="10"/>
  <legacyDrawing r:id="rId2"/>
</worksheet>
</file>

<file path=xl/worksheets/sheet3.xml><?xml version="1.0" encoding="utf-8"?>
<worksheet xmlns="http://schemas.openxmlformats.org/spreadsheetml/2006/main" xmlns:r="http://schemas.openxmlformats.org/officeDocument/2006/relationships">
  <sheetPr>
    <pageSetUpPr fitToPage="1"/>
  </sheetPr>
  <dimension ref="A2:L67"/>
  <sheetViews>
    <sheetView showGridLines="0" zoomScalePageLayoutView="0" workbookViewId="0" topLeftCell="A1">
      <selection activeCell="A5" sqref="A5"/>
    </sheetView>
  </sheetViews>
  <sheetFormatPr defaultColWidth="8.8515625" defaultRowHeight="12.75"/>
  <cols>
    <col min="1" max="1" width="22.7109375" style="0" customWidth="1"/>
    <col min="2" max="11" width="13.7109375" style="0" customWidth="1"/>
    <col min="12" max="12" width="11.8515625" style="4" bestFit="1" customWidth="1"/>
  </cols>
  <sheetData>
    <row r="2" ht="17.25">
      <c r="A2" s="139" t="s">
        <v>224</v>
      </c>
    </row>
    <row r="4" ht="12">
      <c r="A4" s="147" t="s">
        <v>217</v>
      </c>
    </row>
    <row r="5" spans="1:11" ht="12">
      <c r="A5" s="215" t="s">
        <v>219</v>
      </c>
      <c r="B5" s="147"/>
      <c r="C5" s="37"/>
      <c r="D5" s="37"/>
      <c r="E5" s="37"/>
      <c r="F5" s="37"/>
      <c r="G5" s="37"/>
      <c r="H5" s="37"/>
      <c r="I5" s="37"/>
      <c r="J5" s="37"/>
      <c r="K5" s="37"/>
    </row>
    <row r="6" spans="1:11" ht="12">
      <c r="A6" s="214" t="s">
        <v>214</v>
      </c>
      <c r="B6" s="61"/>
      <c r="C6" s="37"/>
      <c r="D6" s="37"/>
      <c r="E6" s="37"/>
      <c r="F6" s="37"/>
      <c r="G6" s="37"/>
      <c r="H6" s="37"/>
      <c r="I6" s="37"/>
      <c r="J6" s="37"/>
      <c r="K6" s="37"/>
    </row>
    <row r="7" spans="1:11" ht="12">
      <c r="A7" s="214" t="s">
        <v>215</v>
      </c>
      <c r="B7" s="61"/>
      <c r="C7" s="37"/>
      <c r="D7" s="37"/>
      <c r="E7" s="37"/>
      <c r="F7" s="37"/>
      <c r="G7" s="37"/>
      <c r="H7" s="37"/>
      <c r="I7" s="37"/>
      <c r="J7" s="37"/>
      <c r="K7" s="37"/>
    </row>
    <row r="8" spans="1:11" ht="12">
      <c r="A8" s="61"/>
      <c r="B8" s="61"/>
      <c r="C8" s="37"/>
      <c r="D8" s="37"/>
      <c r="E8" s="37"/>
      <c r="F8" s="37"/>
      <c r="G8" s="37"/>
      <c r="H8" s="37"/>
      <c r="I8" s="37"/>
      <c r="J8" s="37"/>
      <c r="K8" s="37"/>
    </row>
    <row r="9" spans="1:12" ht="12">
      <c r="A9" s="40" t="s">
        <v>121</v>
      </c>
      <c r="B9" s="37"/>
      <c r="C9" s="37"/>
      <c r="D9" s="37"/>
      <c r="E9" s="37"/>
      <c r="F9" s="37"/>
      <c r="G9" s="37"/>
      <c r="H9" s="37"/>
      <c r="I9" s="37"/>
      <c r="J9" s="37"/>
      <c r="K9" s="37"/>
      <c r="L9" s="27"/>
    </row>
    <row r="10" spans="1:12" ht="12">
      <c r="A10" s="40" t="s">
        <v>107</v>
      </c>
      <c r="B10" s="37"/>
      <c r="C10" s="37"/>
      <c r="D10" s="37"/>
      <c r="E10" s="37"/>
      <c r="F10" s="37"/>
      <c r="G10" s="37"/>
      <c r="H10" s="37"/>
      <c r="I10" s="37"/>
      <c r="J10" s="37"/>
      <c r="K10" s="37"/>
      <c r="L10" s="27"/>
    </row>
    <row r="11" spans="1:12" ht="12">
      <c r="A11" s="40"/>
      <c r="B11" s="37"/>
      <c r="C11" s="37"/>
      <c r="D11" s="37"/>
      <c r="E11" s="37"/>
      <c r="F11" s="37"/>
      <c r="G11" s="37"/>
      <c r="H11" s="37"/>
      <c r="I11" s="37"/>
      <c r="J11" s="37"/>
      <c r="K11" s="37"/>
      <c r="L11" s="27"/>
    </row>
    <row r="12" spans="1:12" ht="12">
      <c r="A12" s="37"/>
      <c r="B12" s="47" t="s">
        <v>0</v>
      </c>
      <c r="C12" s="47" t="s">
        <v>1</v>
      </c>
      <c r="D12" s="47" t="s">
        <v>2</v>
      </c>
      <c r="E12" s="47" t="s">
        <v>3</v>
      </c>
      <c r="F12" s="47" t="s">
        <v>4</v>
      </c>
      <c r="G12" s="47" t="s">
        <v>5</v>
      </c>
      <c r="H12" s="47" t="s">
        <v>6</v>
      </c>
      <c r="I12" s="47" t="s">
        <v>7</v>
      </c>
      <c r="J12" s="47" t="s">
        <v>8</v>
      </c>
      <c r="K12" s="47" t="s">
        <v>9</v>
      </c>
      <c r="L12" s="27"/>
    </row>
    <row r="13" spans="1:12" ht="12">
      <c r="A13" s="53" t="str">
        <f>'Op Assumptions'!B10</f>
        <v>Cattle</v>
      </c>
      <c r="B13" s="37"/>
      <c r="C13" s="37"/>
      <c r="D13" s="37"/>
      <c r="E13" s="37"/>
      <c r="F13" s="37"/>
      <c r="G13" s="37"/>
      <c r="H13" s="37"/>
      <c r="I13" s="37"/>
      <c r="J13" s="37"/>
      <c r="K13" s="37"/>
      <c r="L13" s="27"/>
    </row>
    <row r="14" spans="1:12" ht="12">
      <c r="A14" s="40" t="s">
        <v>10</v>
      </c>
      <c r="B14" s="52">
        <f>'Op Assumptions'!$B$12</f>
        <v>875</v>
      </c>
      <c r="C14" s="52">
        <f>'Op Assumptions'!$B$12</f>
        <v>875</v>
      </c>
      <c r="D14" s="52">
        <f>'Op Assumptions'!$B$12</f>
        <v>875</v>
      </c>
      <c r="E14" s="52">
        <f>'Op Assumptions'!$B$12</f>
        <v>875</v>
      </c>
      <c r="F14" s="52">
        <f>'Op Assumptions'!$B$12</f>
        <v>875</v>
      </c>
      <c r="G14" s="52">
        <f>'Op Assumptions'!$B$12</f>
        <v>875</v>
      </c>
      <c r="H14" s="52">
        <f>'Op Assumptions'!$B$12</f>
        <v>875</v>
      </c>
      <c r="I14" s="52">
        <f>'Op Assumptions'!$B$12</f>
        <v>875</v>
      </c>
      <c r="J14" s="52">
        <f>'Op Assumptions'!$B$12</f>
        <v>875</v>
      </c>
      <c r="K14" s="52">
        <f>'Op Assumptions'!$B$12</f>
        <v>875</v>
      </c>
      <c r="L14" s="27"/>
    </row>
    <row r="15" spans="1:12" ht="12">
      <c r="A15" s="40" t="s">
        <v>202</v>
      </c>
      <c r="B15" s="95">
        <f>'Op Assumptions'!$B18</f>
        <v>505</v>
      </c>
      <c r="C15" s="95">
        <f>B15*(1+'Op Assumptions'!$H$30)</f>
        <v>510.05</v>
      </c>
      <c r="D15" s="95">
        <f>C15*(1+'Op Assumptions'!$H$30)</f>
        <v>515.1505</v>
      </c>
      <c r="E15" s="95">
        <f>D15*(1+'Op Assumptions'!$H$30)</f>
        <v>520.302005</v>
      </c>
      <c r="F15" s="95">
        <f>E15*(1+'Op Assumptions'!$H$30)</f>
        <v>525.50502505</v>
      </c>
      <c r="G15" s="95">
        <f>F15*(1+'Op Assumptions'!$H$30)</f>
        <v>530.7600753004999</v>
      </c>
      <c r="H15" s="95">
        <f>G15*(1+'Op Assumptions'!$H$30)</f>
        <v>536.0676760535049</v>
      </c>
      <c r="I15" s="95">
        <f>H15*(1+'Op Assumptions'!$H$30)</f>
        <v>541.42835281404</v>
      </c>
      <c r="J15" s="95">
        <f>I15*(1+'Op Assumptions'!$H$30)</f>
        <v>546.8426363421804</v>
      </c>
      <c r="K15" s="95">
        <f>J15*(1+'Op Assumptions'!$H$30)</f>
        <v>552.3110627056022</v>
      </c>
      <c r="L15" s="28"/>
    </row>
    <row r="16" spans="1:12" ht="12">
      <c r="A16" s="40" t="s">
        <v>122</v>
      </c>
      <c r="B16" s="59">
        <f aca="true" t="shared" si="0" ref="B16:K16">B14*B15</f>
        <v>441875</v>
      </c>
      <c r="C16" s="59">
        <f t="shared" si="0"/>
        <v>446293.75</v>
      </c>
      <c r="D16" s="59">
        <f t="shared" si="0"/>
        <v>450756.68749999994</v>
      </c>
      <c r="E16" s="59">
        <f t="shared" si="0"/>
        <v>455264.254375</v>
      </c>
      <c r="F16" s="59">
        <f t="shared" si="0"/>
        <v>459816.89691874996</v>
      </c>
      <c r="G16" s="59">
        <f t="shared" si="0"/>
        <v>464415.06588793744</v>
      </c>
      <c r="H16" s="59">
        <f t="shared" si="0"/>
        <v>469059.2165468168</v>
      </c>
      <c r="I16" s="59">
        <f t="shared" si="0"/>
        <v>473749.80871228495</v>
      </c>
      <c r="J16" s="59">
        <f t="shared" si="0"/>
        <v>478487.3067994079</v>
      </c>
      <c r="K16" s="59">
        <f t="shared" si="0"/>
        <v>483272.17986740195</v>
      </c>
      <c r="L16" s="28"/>
    </row>
    <row r="17" spans="1:12" ht="12">
      <c r="A17" s="37"/>
      <c r="B17" s="37"/>
      <c r="C17" s="37"/>
      <c r="D17" s="37"/>
      <c r="E17" s="37"/>
      <c r="F17" s="37"/>
      <c r="G17" s="37"/>
      <c r="H17" s="37"/>
      <c r="I17" s="37"/>
      <c r="J17" s="37"/>
      <c r="K17" s="37"/>
      <c r="L17" s="27"/>
    </row>
    <row r="18" spans="1:12" ht="12">
      <c r="A18" s="40" t="str">
        <f>'Op Assumptions'!E10</f>
        <v>Hogs</v>
      </c>
      <c r="B18" s="37"/>
      <c r="C18" s="37"/>
      <c r="D18" s="37"/>
      <c r="E18" s="37"/>
      <c r="F18" s="37"/>
      <c r="G18" s="37"/>
      <c r="H18" s="37"/>
      <c r="I18" s="37"/>
      <c r="J18" s="37"/>
      <c r="K18" s="37"/>
      <c r="L18" s="27"/>
    </row>
    <row r="19" spans="1:12" ht="12">
      <c r="A19" s="40" t="str">
        <f>A14</f>
        <v>Total Volume</v>
      </c>
      <c r="B19" s="52">
        <f>'Op Assumptions'!$E$12</f>
        <v>312.5</v>
      </c>
      <c r="C19" s="52">
        <f>'Op Assumptions'!$E$12</f>
        <v>312.5</v>
      </c>
      <c r="D19" s="52">
        <f>'Op Assumptions'!$E$12</f>
        <v>312.5</v>
      </c>
      <c r="E19" s="52">
        <f>'Op Assumptions'!$E$12</f>
        <v>312.5</v>
      </c>
      <c r="F19" s="52">
        <f>'Op Assumptions'!$E$12</f>
        <v>312.5</v>
      </c>
      <c r="G19" s="52">
        <f>'Op Assumptions'!$E$12</f>
        <v>312.5</v>
      </c>
      <c r="H19" s="52">
        <f>'Op Assumptions'!$E$12</f>
        <v>312.5</v>
      </c>
      <c r="I19" s="52">
        <f>'Op Assumptions'!$E$12</f>
        <v>312.5</v>
      </c>
      <c r="J19" s="52">
        <f>'Op Assumptions'!$E$12</f>
        <v>312.5</v>
      </c>
      <c r="K19" s="52">
        <f>'Op Assumptions'!$E$12</f>
        <v>312.5</v>
      </c>
      <c r="L19" s="27"/>
    </row>
    <row r="20" spans="1:12" ht="12">
      <c r="A20" s="40" t="str">
        <f>A15</f>
        <v>Revenue/Unit</v>
      </c>
      <c r="B20" s="133">
        <f>'Op Assumptions'!$E$18</f>
        <v>228.1</v>
      </c>
      <c r="C20" s="95">
        <f>B20*(1+'Op Assumptions'!$H$30)</f>
        <v>230.381</v>
      </c>
      <c r="D20" s="95">
        <f>C20*(1+'Op Assumptions'!$H$30)</f>
        <v>232.68481</v>
      </c>
      <c r="E20" s="95">
        <f>D20*(1+'Op Assumptions'!$H$30)</f>
        <v>235.0116581</v>
      </c>
      <c r="F20" s="95">
        <f>E20*(1+'Op Assumptions'!$H$30)</f>
        <v>237.361774681</v>
      </c>
      <c r="G20" s="95">
        <f>F20*(1+'Op Assumptions'!$H$30)</f>
        <v>239.73539242781</v>
      </c>
      <c r="H20" s="95">
        <f>G20*(1+'Op Assumptions'!$H$30)</f>
        <v>242.1327463520881</v>
      </c>
      <c r="I20" s="95">
        <f>H20*(1+'Op Assumptions'!$H$30)</f>
        <v>244.554073815609</v>
      </c>
      <c r="J20" s="95">
        <f>I20*(1+'Op Assumptions'!$H$30)</f>
        <v>246.9996145537651</v>
      </c>
      <c r="K20" s="95">
        <f>J20*(1+'Op Assumptions'!$H$30)</f>
        <v>249.46961069930276</v>
      </c>
      <c r="L20" s="27"/>
    </row>
    <row r="21" spans="1:12" ht="12">
      <c r="A21" s="40" t="str">
        <f>A16</f>
        <v>Gross Sales</v>
      </c>
      <c r="B21" s="54">
        <f aca="true" t="shared" si="1" ref="B21:K21">B19*B20</f>
        <v>71281.25</v>
      </c>
      <c r="C21" s="54">
        <f t="shared" si="1"/>
        <v>71994.0625</v>
      </c>
      <c r="D21" s="54">
        <f t="shared" si="1"/>
        <v>72714.003125</v>
      </c>
      <c r="E21" s="54">
        <f t="shared" si="1"/>
        <v>73441.14315625001</v>
      </c>
      <c r="F21" s="54">
        <f t="shared" si="1"/>
        <v>74175.5545878125</v>
      </c>
      <c r="G21" s="54">
        <f t="shared" si="1"/>
        <v>74917.31013369063</v>
      </c>
      <c r="H21" s="54">
        <f t="shared" si="1"/>
        <v>75666.48323502754</v>
      </c>
      <c r="I21" s="54">
        <f t="shared" si="1"/>
        <v>76423.14806737781</v>
      </c>
      <c r="J21" s="54">
        <f t="shared" si="1"/>
        <v>77187.3795480516</v>
      </c>
      <c r="K21" s="54">
        <f t="shared" si="1"/>
        <v>77959.25334353211</v>
      </c>
      <c r="L21" s="28"/>
    </row>
    <row r="22" spans="1:12" ht="12">
      <c r="A22" s="37"/>
      <c r="B22" s="37"/>
      <c r="C22" s="37"/>
      <c r="D22" s="37"/>
      <c r="E22" s="37"/>
      <c r="F22" s="37"/>
      <c r="G22" s="37"/>
      <c r="H22" s="37"/>
      <c r="I22" s="37"/>
      <c r="J22" s="37"/>
      <c r="K22" s="37"/>
      <c r="L22" s="28"/>
    </row>
    <row r="23" spans="1:12" ht="12">
      <c r="A23" s="40" t="str">
        <f>'Op Assumptions'!B22</f>
        <v>Lambs</v>
      </c>
      <c r="B23" s="37"/>
      <c r="C23" s="37"/>
      <c r="D23" s="37"/>
      <c r="E23" s="37"/>
      <c r="F23" s="37"/>
      <c r="G23" s="37"/>
      <c r="H23" s="37"/>
      <c r="I23" s="37"/>
      <c r="J23" s="37"/>
      <c r="K23" s="37"/>
      <c r="L23" s="27"/>
    </row>
    <row r="24" spans="1:12" ht="12">
      <c r="A24" s="40" t="str">
        <f>A14</f>
        <v>Total Volume</v>
      </c>
      <c r="B24" s="52">
        <f>'Op Assumptions'!$B$24</f>
        <v>62.5</v>
      </c>
      <c r="C24" s="52">
        <f>'Op Assumptions'!$B$24</f>
        <v>62.5</v>
      </c>
      <c r="D24" s="52">
        <f>'Op Assumptions'!$B$24</f>
        <v>62.5</v>
      </c>
      <c r="E24" s="52">
        <f>'Op Assumptions'!$B$24</f>
        <v>62.5</v>
      </c>
      <c r="F24" s="52">
        <f>'Op Assumptions'!$B$24</f>
        <v>62.5</v>
      </c>
      <c r="G24" s="52">
        <f>'Op Assumptions'!$B$24</f>
        <v>62.5</v>
      </c>
      <c r="H24" s="52">
        <f>'Op Assumptions'!$B$24</f>
        <v>62.5</v>
      </c>
      <c r="I24" s="52">
        <f>'Op Assumptions'!$B$24</f>
        <v>62.5</v>
      </c>
      <c r="J24" s="52">
        <f>'Op Assumptions'!$B$24</f>
        <v>62.5</v>
      </c>
      <c r="K24" s="52">
        <f>'Op Assumptions'!$B$24</f>
        <v>62.5</v>
      </c>
      <c r="L24" s="27"/>
    </row>
    <row r="25" spans="1:12" ht="12">
      <c r="A25" s="40" t="str">
        <f>A15</f>
        <v>Revenue/Unit</v>
      </c>
      <c r="B25" s="95">
        <f>'Op Assumptions'!$B$30</f>
        <v>85</v>
      </c>
      <c r="C25" s="95">
        <f>B25*(1+'Op Assumptions'!$H$30)</f>
        <v>85.85</v>
      </c>
      <c r="D25" s="95">
        <f>C25*(1+'Op Assumptions'!$H$30)</f>
        <v>86.7085</v>
      </c>
      <c r="E25" s="95">
        <f>D25*(1+'Op Assumptions'!$H$30)</f>
        <v>87.575585</v>
      </c>
      <c r="F25" s="95">
        <f>E25*(1+'Op Assumptions'!$H$30)</f>
        <v>88.45134085000001</v>
      </c>
      <c r="G25" s="95">
        <f>F25*(1+'Op Assumptions'!$H$30)</f>
        <v>89.3358542585</v>
      </c>
      <c r="H25" s="95">
        <f>G25*(1+'Op Assumptions'!$H$30)</f>
        <v>90.22921280108501</v>
      </c>
      <c r="I25" s="95">
        <f>H25*(1+'Op Assumptions'!$H$30)</f>
        <v>91.13150492909587</v>
      </c>
      <c r="J25" s="95">
        <f>I25*(1+'Op Assumptions'!$H$30)</f>
        <v>92.04281997838683</v>
      </c>
      <c r="K25" s="95">
        <f>J25*(1+'Op Assumptions'!$H$30)</f>
        <v>92.9632481781707</v>
      </c>
      <c r="L25" s="27"/>
    </row>
    <row r="26" spans="1:12" ht="12">
      <c r="A26" s="40" t="str">
        <f>A16</f>
        <v>Gross Sales</v>
      </c>
      <c r="B26" s="59">
        <f aca="true" t="shared" si="2" ref="B26:K26">B24*B25</f>
        <v>5312.5</v>
      </c>
      <c r="C26" s="59">
        <f t="shared" si="2"/>
        <v>5365.625</v>
      </c>
      <c r="D26" s="59">
        <f t="shared" si="2"/>
        <v>5419.28125</v>
      </c>
      <c r="E26" s="59">
        <f t="shared" si="2"/>
        <v>5473.4740625</v>
      </c>
      <c r="F26" s="59">
        <f t="shared" si="2"/>
        <v>5528.2088031250005</v>
      </c>
      <c r="G26" s="59">
        <f t="shared" si="2"/>
        <v>5583.490891156251</v>
      </c>
      <c r="H26" s="59">
        <f t="shared" si="2"/>
        <v>5639.325800067813</v>
      </c>
      <c r="I26" s="59">
        <f t="shared" si="2"/>
        <v>5695.719058068492</v>
      </c>
      <c r="J26" s="59">
        <f t="shared" si="2"/>
        <v>5752.676248649177</v>
      </c>
      <c r="K26" s="59">
        <f t="shared" si="2"/>
        <v>5810.203011135669</v>
      </c>
      <c r="L26" s="27"/>
    </row>
    <row r="27" spans="1:12" ht="12">
      <c r="A27" s="37"/>
      <c r="B27" s="37"/>
      <c r="C27" s="37"/>
      <c r="D27" s="37"/>
      <c r="E27" s="37"/>
      <c r="F27" s="37"/>
      <c r="G27" s="37"/>
      <c r="H27" s="37"/>
      <c r="I27" s="37"/>
      <c r="J27" s="37"/>
      <c r="K27" s="37"/>
      <c r="L27" s="28"/>
    </row>
    <row r="28" spans="1:12" ht="12">
      <c r="A28" s="40" t="str">
        <f>'Op Assumptions'!E22</f>
        <v>Deer</v>
      </c>
      <c r="B28" s="37"/>
      <c r="C28" s="37"/>
      <c r="D28" s="37"/>
      <c r="E28" s="37"/>
      <c r="F28" s="37"/>
      <c r="G28" s="37"/>
      <c r="H28" s="37"/>
      <c r="I28" s="37"/>
      <c r="J28" s="37"/>
      <c r="K28" s="37"/>
      <c r="L28" s="28"/>
    </row>
    <row r="29" spans="1:12" ht="12">
      <c r="A29" s="40" t="str">
        <f>A19</f>
        <v>Total Volume</v>
      </c>
      <c r="B29" s="52">
        <f>'Op Assumptions'!E23</f>
        <v>300</v>
      </c>
      <c r="C29" s="37">
        <f>B29*(1+'Op Assumptions'!$E$28)</f>
        <v>300</v>
      </c>
      <c r="D29" s="37">
        <f>C29*(1+'Op Assumptions'!$E$28)</f>
        <v>300</v>
      </c>
      <c r="E29" s="37">
        <f>D29*(1+'Op Assumptions'!$E$28)</f>
        <v>300</v>
      </c>
      <c r="F29" s="37">
        <f>E29*(1+'Op Assumptions'!$E$28)</f>
        <v>300</v>
      </c>
      <c r="G29" s="37">
        <f>F29*(1+'Op Assumptions'!$E$28)</f>
        <v>300</v>
      </c>
      <c r="H29" s="37">
        <f>G29*(1+'Op Assumptions'!$E$28)</f>
        <v>300</v>
      </c>
      <c r="I29" s="37">
        <f>H29*(1+'Op Assumptions'!$E$28)</f>
        <v>300</v>
      </c>
      <c r="J29" s="37">
        <f>I29*(1+'Op Assumptions'!$E$28)</f>
        <v>300</v>
      </c>
      <c r="K29" s="37">
        <f>J29*(1+'Op Assumptions'!$E$28)</f>
        <v>300</v>
      </c>
      <c r="L29" s="28"/>
    </row>
    <row r="30" spans="1:12" ht="12">
      <c r="A30" s="40" t="str">
        <f>A20</f>
        <v>Revenue/Unit</v>
      </c>
      <c r="B30" s="96">
        <f>'Op Assumptions'!E24</f>
        <v>80</v>
      </c>
      <c r="C30" s="95">
        <f>B30*(1+'Op Assumptions'!$H$30)</f>
        <v>80.8</v>
      </c>
      <c r="D30" s="95">
        <f>C30*(1+'Op Assumptions'!$H$30)</f>
        <v>81.608</v>
      </c>
      <c r="E30" s="95">
        <f>D30*(1+'Op Assumptions'!$H$30)</f>
        <v>82.42408</v>
      </c>
      <c r="F30" s="95">
        <f>E30*(1+'Op Assumptions'!$H$30)</f>
        <v>83.2483208</v>
      </c>
      <c r="G30" s="95">
        <f>F30*(1+'Op Assumptions'!$H$30)</f>
        <v>84.080804008</v>
      </c>
      <c r="H30" s="95">
        <f>G30*(1+'Op Assumptions'!$H$30)</f>
        <v>84.92161204808001</v>
      </c>
      <c r="I30" s="95">
        <f>H30*(1+'Op Assumptions'!$H$30)</f>
        <v>85.77082816856081</v>
      </c>
      <c r="J30" s="95">
        <f>I30*(1+'Op Assumptions'!$H$30)</f>
        <v>86.62853645024641</v>
      </c>
      <c r="K30" s="95">
        <f>J30*(1+'Op Assumptions'!$H$30)</f>
        <v>87.49482181474887</v>
      </c>
      <c r="L30" s="28"/>
    </row>
    <row r="31" spans="1:12" ht="12">
      <c r="A31" s="40" t="str">
        <f>A21</f>
        <v>Gross Sales</v>
      </c>
      <c r="B31" s="59">
        <f>B29*B30</f>
        <v>24000</v>
      </c>
      <c r="C31" s="59">
        <f aca="true" t="shared" si="3" ref="C31:K31">C29*C30</f>
        <v>24240</v>
      </c>
      <c r="D31" s="59">
        <f t="shared" si="3"/>
        <v>24482.4</v>
      </c>
      <c r="E31" s="59">
        <f t="shared" si="3"/>
        <v>24727.224000000002</v>
      </c>
      <c r="F31" s="59">
        <f t="shared" si="3"/>
        <v>24974.49624</v>
      </c>
      <c r="G31" s="59">
        <f t="shared" si="3"/>
        <v>25224.2412024</v>
      </c>
      <c r="H31" s="59">
        <f t="shared" si="3"/>
        <v>25476.483614424003</v>
      </c>
      <c r="I31" s="59">
        <f t="shared" si="3"/>
        <v>25731.248450568244</v>
      </c>
      <c r="J31" s="59">
        <f t="shared" si="3"/>
        <v>25988.560935073925</v>
      </c>
      <c r="K31" s="59">
        <f t="shared" si="3"/>
        <v>26248.446544424663</v>
      </c>
      <c r="L31" s="28"/>
    </row>
    <row r="32" spans="1:12" ht="12">
      <c r="A32" s="37"/>
      <c r="B32" s="37"/>
      <c r="C32" s="37"/>
      <c r="D32" s="37"/>
      <c r="E32" s="37"/>
      <c r="F32" s="37"/>
      <c r="G32" s="37"/>
      <c r="H32" s="37"/>
      <c r="I32" s="37"/>
      <c r="J32" s="37"/>
      <c r="K32" s="37"/>
      <c r="L32" s="28"/>
    </row>
    <row r="33" spans="1:12" ht="12">
      <c r="A33" s="40" t="str">
        <f>'Op Assumptions'!E31</f>
        <v>Retail Sales</v>
      </c>
      <c r="B33" s="37"/>
      <c r="C33" s="37"/>
      <c r="D33" s="37"/>
      <c r="E33" s="37"/>
      <c r="F33" s="37"/>
      <c r="G33" s="37"/>
      <c r="H33" s="37"/>
      <c r="I33" s="37"/>
      <c r="J33" s="37"/>
      <c r="K33" s="37"/>
      <c r="L33" s="28"/>
    </row>
    <row r="34" spans="1:11" ht="12">
      <c r="A34" s="40" t="str">
        <f>A14</f>
        <v>Total Volume</v>
      </c>
      <c r="B34" s="52">
        <f>'Op Assumptions'!E32</f>
        <v>10000</v>
      </c>
      <c r="C34" s="52">
        <f>B34*(1+'Op Assumptions'!$E$34)</f>
        <v>10200</v>
      </c>
      <c r="D34" s="52">
        <f>C34*(1+'Op Assumptions'!$E$34)</f>
        <v>10404</v>
      </c>
      <c r="E34" s="52">
        <f>D34*(1+'Op Assumptions'!$E$34)</f>
        <v>10612.08</v>
      </c>
      <c r="F34" s="52">
        <f>E34*(1+'Op Assumptions'!$E$34)</f>
        <v>10824.3216</v>
      </c>
      <c r="G34" s="52">
        <f>F34*(1+'Op Assumptions'!$E$34)</f>
        <v>11040.808031999999</v>
      </c>
      <c r="H34" s="52">
        <f>G34*(1+'Op Assumptions'!$E$34)</f>
        <v>11261.62419264</v>
      </c>
      <c r="I34" s="52">
        <f>H34*(1+'Op Assumptions'!$E$34)</f>
        <v>11486.8566764928</v>
      </c>
      <c r="J34" s="52">
        <f>I34*(1+'Op Assumptions'!$E$34)</f>
        <v>11716.593810022656</v>
      </c>
      <c r="K34" s="52">
        <f>J34*(1+'Op Assumptions'!$E$34)</f>
        <v>11950.925686223109</v>
      </c>
    </row>
    <row r="35" spans="1:11" ht="12">
      <c r="A35" s="40" t="str">
        <f>A15</f>
        <v>Revenue/Unit</v>
      </c>
      <c r="B35" s="96">
        <f>'Op Assumptions'!E33</f>
        <v>3.5</v>
      </c>
      <c r="C35" s="95">
        <f>B35*(1+'Op Assumptions'!$H$30)</f>
        <v>3.535</v>
      </c>
      <c r="D35" s="95">
        <f>C35*(1+'Op Assumptions'!$H$30)</f>
        <v>3.5703500000000004</v>
      </c>
      <c r="E35" s="95">
        <f>D35*(1+'Op Assumptions'!$H$30)</f>
        <v>3.6060535000000002</v>
      </c>
      <c r="F35" s="95">
        <f>E35*(1+'Op Assumptions'!$H$30)</f>
        <v>3.642114035</v>
      </c>
      <c r="G35" s="95">
        <f>F35*(1+'Op Assumptions'!$H$30)</f>
        <v>3.67853517535</v>
      </c>
      <c r="H35" s="95">
        <f>G35*(1+'Op Assumptions'!$H$30)</f>
        <v>3.7153205271035</v>
      </c>
      <c r="I35" s="95">
        <f>H35*(1+'Op Assumptions'!$H$30)</f>
        <v>3.752473732374535</v>
      </c>
      <c r="J35" s="95">
        <f>I35*(1+'Op Assumptions'!$H$30)</f>
        <v>3.7899984696982805</v>
      </c>
      <c r="K35" s="95">
        <f>J35*(1+'Op Assumptions'!$H$30)</f>
        <v>3.8278984543952634</v>
      </c>
    </row>
    <row r="36" spans="1:11" ht="12">
      <c r="A36" s="40" t="str">
        <f>A16</f>
        <v>Gross Sales</v>
      </c>
      <c r="B36" s="59">
        <f aca="true" t="shared" si="4" ref="B36:K36">B34*B35</f>
        <v>35000</v>
      </c>
      <c r="C36" s="59">
        <f t="shared" si="4"/>
        <v>36057</v>
      </c>
      <c r="D36" s="59">
        <f t="shared" si="4"/>
        <v>37145.92140000001</v>
      </c>
      <c r="E36" s="59">
        <f t="shared" si="4"/>
        <v>38267.72822628</v>
      </c>
      <c r="F36" s="59">
        <f t="shared" si="4"/>
        <v>39423.413618713654</v>
      </c>
      <c r="G36" s="59">
        <f t="shared" si="4"/>
        <v>40614.00070999881</v>
      </c>
      <c r="H36" s="59">
        <f t="shared" si="4"/>
        <v>41840.54353144077</v>
      </c>
      <c r="I36" s="59">
        <f t="shared" si="4"/>
        <v>43104.12794609028</v>
      </c>
      <c r="J36" s="59">
        <f t="shared" si="4"/>
        <v>44405.87261006221</v>
      </c>
      <c r="K36" s="59">
        <f t="shared" si="4"/>
        <v>45746.92996288609</v>
      </c>
    </row>
    <row r="37" spans="1:11" ht="12">
      <c r="A37" s="37"/>
      <c r="B37" s="37"/>
      <c r="C37" s="37"/>
      <c r="D37" s="37"/>
      <c r="E37" s="37"/>
      <c r="F37" s="37"/>
      <c r="G37" s="37"/>
      <c r="H37" s="37"/>
      <c r="I37" s="37"/>
      <c r="J37" s="37"/>
      <c r="K37" s="37"/>
    </row>
    <row r="38" spans="1:11" ht="12">
      <c r="A38" s="40" t="s">
        <v>123</v>
      </c>
      <c r="B38" s="141">
        <f aca="true" t="shared" si="5" ref="B38:K38">+B16+B21+B26+B36</f>
        <v>553468.75</v>
      </c>
      <c r="C38" s="141">
        <f t="shared" si="5"/>
        <v>559710.4375</v>
      </c>
      <c r="D38" s="141">
        <f t="shared" si="5"/>
        <v>566035.8932749999</v>
      </c>
      <c r="E38" s="141">
        <f t="shared" si="5"/>
        <v>572446.59982003</v>
      </c>
      <c r="F38" s="141">
        <f t="shared" si="5"/>
        <v>578944.073928401</v>
      </c>
      <c r="G38" s="141">
        <f t="shared" si="5"/>
        <v>585529.8676227831</v>
      </c>
      <c r="H38" s="141">
        <f t="shared" si="5"/>
        <v>592205.569113353</v>
      </c>
      <c r="I38" s="141">
        <f t="shared" si="5"/>
        <v>598972.8037838215</v>
      </c>
      <c r="J38" s="141">
        <f t="shared" si="5"/>
        <v>605833.2352061708</v>
      </c>
      <c r="K38" s="141">
        <f t="shared" si="5"/>
        <v>612788.5661849559</v>
      </c>
    </row>
    <row r="39" spans="1:11" ht="12">
      <c r="A39" s="37"/>
      <c r="B39" s="37"/>
      <c r="C39" s="37"/>
      <c r="D39" s="37"/>
      <c r="E39" s="37"/>
      <c r="F39" s="37"/>
      <c r="G39" s="37"/>
      <c r="H39" s="37"/>
      <c r="I39" s="37"/>
      <c r="J39" s="37"/>
      <c r="K39" s="37"/>
    </row>
    <row r="40" spans="1:11" ht="12">
      <c r="A40" s="40" t="s">
        <v>97</v>
      </c>
      <c r="B40" s="37"/>
      <c r="C40" s="37"/>
      <c r="D40" s="37"/>
      <c r="E40" s="37"/>
      <c r="F40" s="37"/>
      <c r="G40" s="37"/>
      <c r="H40" s="37"/>
      <c r="I40" s="37"/>
      <c r="J40" s="37"/>
      <c r="K40" s="37"/>
    </row>
    <row r="41" spans="1:11" ht="12">
      <c r="A41" s="40"/>
      <c r="B41" s="37"/>
      <c r="C41" s="37"/>
      <c r="D41" s="37"/>
      <c r="E41" s="37"/>
      <c r="F41" s="37"/>
      <c r="G41" s="37"/>
      <c r="H41" s="37"/>
      <c r="I41" s="37"/>
      <c r="J41" s="37"/>
      <c r="K41" s="37"/>
    </row>
    <row r="42" spans="1:11" ht="12">
      <c r="A42" s="40" t="str">
        <f>A13</f>
        <v>Cattle</v>
      </c>
      <c r="B42" s="37"/>
      <c r="C42" s="37"/>
      <c r="D42" s="37"/>
      <c r="E42" s="37"/>
      <c r="F42" s="37"/>
      <c r="G42" s="37"/>
      <c r="H42" s="37"/>
      <c r="I42" s="37"/>
      <c r="J42" s="37"/>
      <c r="K42" s="37"/>
    </row>
    <row r="43" spans="1:11" ht="12">
      <c r="A43" s="40" t="s">
        <v>203</v>
      </c>
      <c r="B43" s="96">
        <f>'Op Assumptions'!B19</f>
        <v>52</v>
      </c>
      <c r="C43" s="96">
        <f>B43*(1+'Op Assumptions'!$H$31)</f>
        <v>52.52</v>
      </c>
      <c r="D43" s="96">
        <f>C43*(1+'Op Assumptions'!$H$31)</f>
        <v>53.0452</v>
      </c>
      <c r="E43" s="96">
        <f>D43*(1+'Op Assumptions'!$H$31)</f>
        <v>53.575652000000005</v>
      </c>
      <c r="F43" s="96">
        <f>E43*(1+'Op Assumptions'!$H$31)</f>
        <v>54.111408520000005</v>
      </c>
      <c r="G43" s="96">
        <f>F43*(1+'Op Assumptions'!$H$31)</f>
        <v>54.652522605200005</v>
      </c>
      <c r="H43" s="96">
        <f>G43*(1+'Op Assumptions'!$H$31)</f>
        <v>55.199047831252</v>
      </c>
      <c r="I43" s="96">
        <f>H43*(1+'Op Assumptions'!$H$31)</f>
        <v>55.75103830956452</v>
      </c>
      <c r="J43" s="96">
        <f>I43*(1+'Op Assumptions'!$H$31)</f>
        <v>56.30854869266017</v>
      </c>
      <c r="K43" s="96">
        <f>J43*(1+'Op Assumptions'!$H$31)</f>
        <v>56.87163417958677</v>
      </c>
    </row>
    <row r="44" spans="1:11" ht="12">
      <c r="A44" s="40" t="s">
        <v>204</v>
      </c>
      <c r="B44" s="59">
        <f>B14*B43</f>
        <v>45500</v>
      </c>
      <c r="C44" s="59">
        <f aca="true" t="shared" si="6" ref="C44:K44">C14*C43</f>
        <v>45955</v>
      </c>
      <c r="D44" s="59">
        <f t="shared" si="6"/>
        <v>46414.55</v>
      </c>
      <c r="E44" s="59">
        <f t="shared" si="6"/>
        <v>46878.6955</v>
      </c>
      <c r="F44" s="59">
        <f t="shared" si="6"/>
        <v>47347.482455000005</v>
      </c>
      <c r="G44" s="59">
        <f t="shared" si="6"/>
        <v>47820.957279550006</v>
      </c>
      <c r="H44" s="59">
        <f t="shared" si="6"/>
        <v>48299.1668523455</v>
      </c>
      <c r="I44" s="59">
        <f t="shared" si="6"/>
        <v>48782.15852086896</v>
      </c>
      <c r="J44" s="59">
        <f t="shared" si="6"/>
        <v>49269.980106077644</v>
      </c>
      <c r="K44" s="59">
        <f t="shared" si="6"/>
        <v>49762.67990713842</v>
      </c>
    </row>
    <row r="45" spans="1:11" ht="12">
      <c r="A45" s="40"/>
      <c r="B45" s="37"/>
      <c r="C45" s="37"/>
      <c r="D45" s="37"/>
      <c r="E45" s="37"/>
      <c r="F45" s="37"/>
      <c r="G45" s="37"/>
      <c r="H45" s="37"/>
      <c r="I45" s="37"/>
      <c r="J45" s="37"/>
      <c r="K45" s="37"/>
    </row>
    <row r="46" spans="1:11" ht="12">
      <c r="A46" s="40" t="str">
        <f>A18</f>
        <v>Hogs</v>
      </c>
      <c r="B46" s="37"/>
      <c r="C46" s="37"/>
      <c r="D46" s="37"/>
      <c r="E46" s="37"/>
      <c r="F46" s="37"/>
      <c r="G46" s="37"/>
      <c r="H46" s="37"/>
      <c r="I46" s="37"/>
      <c r="J46" s="37"/>
      <c r="K46" s="37"/>
    </row>
    <row r="47" spans="1:11" ht="12">
      <c r="A47" s="40" t="s">
        <v>203</v>
      </c>
      <c r="B47" s="96">
        <f>'Op Assumptions'!E19</f>
        <v>16</v>
      </c>
      <c r="C47" s="96">
        <f>B47*(1+'Op Assumptions'!$H$31)</f>
        <v>16.16</v>
      </c>
      <c r="D47" s="96">
        <f>C47*(1+'Op Assumptions'!$H$31)</f>
        <v>16.3216</v>
      </c>
      <c r="E47" s="96">
        <f>D47*(1+'Op Assumptions'!$H$31)</f>
        <v>16.484816</v>
      </c>
      <c r="F47" s="96">
        <f>E47*(1+'Op Assumptions'!$H$31)</f>
        <v>16.64966416</v>
      </c>
      <c r="G47" s="96">
        <f>F47*(1+'Op Assumptions'!$H$31)</f>
        <v>16.8161608016</v>
      </c>
      <c r="H47" s="96">
        <f>G47*(1+'Op Assumptions'!$H$31)</f>
        <v>16.984322409616</v>
      </c>
      <c r="I47" s="96">
        <f>H47*(1+'Op Assumptions'!$H$31)</f>
        <v>17.154165633712157</v>
      </c>
      <c r="J47" s="96">
        <f>I47*(1+'Op Assumptions'!$H$31)</f>
        <v>17.32570729004928</v>
      </c>
      <c r="K47" s="96">
        <f>J47*(1+'Op Assumptions'!$H$31)</f>
        <v>17.498964362949774</v>
      </c>
    </row>
    <row r="48" spans="1:11" ht="12">
      <c r="A48" s="40" t="s">
        <v>204</v>
      </c>
      <c r="B48" s="59">
        <f>B47*B19</f>
        <v>5000</v>
      </c>
      <c r="C48" s="59">
        <f aca="true" t="shared" si="7" ref="C48:K48">C47*C19</f>
        <v>5050</v>
      </c>
      <c r="D48" s="59">
        <f t="shared" si="7"/>
        <v>5100.5</v>
      </c>
      <c r="E48" s="59">
        <f t="shared" si="7"/>
        <v>5151.504999999999</v>
      </c>
      <c r="F48" s="59">
        <f t="shared" si="7"/>
        <v>5203.02005</v>
      </c>
      <c r="G48" s="59">
        <f t="shared" si="7"/>
        <v>5255.0502504999995</v>
      </c>
      <c r="H48" s="59">
        <f t="shared" si="7"/>
        <v>5307.600753004999</v>
      </c>
      <c r="I48" s="59">
        <f t="shared" si="7"/>
        <v>5360.676760535049</v>
      </c>
      <c r="J48" s="59">
        <f t="shared" si="7"/>
        <v>5414.2835281404</v>
      </c>
      <c r="K48" s="59">
        <f t="shared" si="7"/>
        <v>5468.426363421804</v>
      </c>
    </row>
    <row r="49" spans="1:11" ht="12">
      <c r="A49" s="40"/>
      <c r="B49" s="37"/>
      <c r="C49" s="37"/>
      <c r="D49" s="37"/>
      <c r="E49" s="37"/>
      <c r="F49" s="37"/>
      <c r="G49" s="37"/>
      <c r="H49" s="37"/>
      <c r="I49" s="37"/>
      <c r="J49" s="37"/>
      <c r="K49" s="37"/>
    </row>
    <row r="50" spans="1:11" ht="12">
      <c r="A50" s="40" t="str">
        <f>A23</f>
        <v>Lambs</v>
      </c>
      <c r="B50" s="37"/>
      <c r="C50" s="37"/>
      <c r="D50" s="37"/>
      <c r="E50" s="37"/>
      <c r="F50" s="37"/>
      <c r="G50" s="37"/>
      <c r="H50" s="37"/>
      <c r="I50" s="37"/>
      <c r="J50" s="37"/>
      <c r="K50" s="37"/>
    </row>
    <row r="51" spans="1:11" ht="12">
      <c r="A51" s="40" t="s">
        <v>203</v>
      </c>
      <c r="B51" s="96">
        <f>'Op Assumptions'!B31</f>
        <v>10</v>
      </c>
      <c r="C51" s="96">
        <f>B51*(1+'Op Assumptions'!$H$31)</f>
        <v>10.1</v>
      </c>
      <c r="D51" s="96">
        <f>C51*(1+'Op Assumptions'!$H$31)</f>
        <v>10.201</v>
      </c>
      <c r="E51" s="96">
        <f>D51*(1+'Op Assumptions'!$H$31)</f>
        <v>10.30301</v>
      </c>
      <c r="F51" s="96">
        <f>E51*(1+'Op Assumptions'!$H$31)</f>
        <v>10.4060401</v>
      </c>
      <c r="G51" s="96">
        <f>F51*(1+'Op Assumptions'!$H$31)</f>
        <v>10.510100501</v>
      </c>
      <c r="H51" s="96">
        <f>G51*(1+'Op Assumptions'!$H$31)</f>
        <v>10.615201506010001</v>
      </c>
      <c r="I51" s="96">
        <f>H51*(1+'Op Assumptions'!$H$31)</f>
        <v>10.721353521070101</v>
      </c>
      <c r="J51" s="96">
        <f>I51*(1+'Op Assumptions'!$H$31)</f>
        <v>10.828567056280802</v>
      </c>
      <c r="K51" s="96">
        <f>J51*(1+'Op Assumptions'!$H$31)</f>
        <v>10.93685272684361</v>
      </c>
    </row>
    <row r="52" spans="1:11" ht="12">
      <c r="A52" s="40" t="s">
        <v>204</v>
      </c>
      <c r="B52" s="59">
        <f>B51*B24</f>
        <v>625</v>
      </c>
      <c r="C52" s="59">
        <f aca="true" t="shared" si="8" ref="C52:K52">C51*C24</f>
        <v>631.25</v>
      </c>
      <c r="D52" s="59">
        <f t="shared" si="8"/>
        <v>637.5625</v>
      </c>
      <c r="E52" s="59">
        <f t="shared" si="8"/>
        <v>643.938125</v>
      </c>
      <c r="F52" s="59">
        <f t="shared" si="8"/>
        <v>650.37750625</v>
      </c>
      <c r="G52" s="59">
        <f t="shared" si="8"/>
        <v>656.8812813125</v>
      </c>
      <c r="H52" s="59">
        <f t="shared" si="8"/>
        <v>663.450094125625</v>
      </c>
      <c r="I52" s="59">
        <f t="shared" si="8"/>
        <v>670.0845950668813</v>
      </c>
      <c r="J52" s="59">
        <f t="shared" si="8"/>
        <v>676.7854410175502</v>
      </c>
      <c r="K52" s="59">
        <f t="shared" si="8"/>
        <v>683.5532954277256</v>
      </c>
    </row>
    <row r="53" spans="1:11" ht="12">
      <c r="A53" s="40"/>
      <c r="B53" s="37"/>
      <c r="C53" s="37"/>
      <c r="D53" s="37"/>
      <c r="E53" s="37"/>
      <c r="F53" s="37"/>
      <c r="G53" s="37"/>
      <c r="H53" s="37"/>
      <c r="I53" s="37"/>
      <c r="J53" s="37"/>
      <c r="K53" s="37"/>
    </row>
    <row r="54" spans="1:11" ht="12">
      <c r="A54" s="40" t="str">
        <f>A28</f>
        <v>Deer</v>
      </c>
      <c r="B54" s="37"/>
      <c r="C54" s="37"/>
      <c r="D54" s="37"/>
      <c r="E54" s="37"/>
      <c r="F54" s="37"/>
      <c r="G54" s="37"/>
      <c r="H54" s="37"/>
      <c r="I54" s="37"/>
      <c r="J54" s="37"/>
      <c r="K54" s="37"/>
    </row>
    <row r="55" spans="1:11" ht="12">
      <c r="A55" s="40" t="s">
        <v>203</v>
      </c>
      <c r="B55" s="96">
        <f>'Op Assumptions'!E29</f>
        <v>6.5</v>
      </c>
      <c r="C55" s="96">
        <f>B55*(1+'Op Assumptions'!$H$31)</f>
        <v>6.565</v>
      </c>
      <c r="D55" s="96">
        <f>C55*(1+'Op Assumptions'!$H$31)</f>
        <v>6.63065</v>
      </c>
      <c r="E55" s="96">
        <f>D55*(1+'Op Assumptions'!$H$31)</f>
        <v>6.696956500000001</v>
      </c>
      <c r="F55" s="96">
        <f>E55*(1+'Op Assumptions'!$H$31)</f>
        <v>6.763926065000001</v>
      </c>
      <c r="G55" s="96">
        <f>F55*(1+'Op Assumptions'!$H$31)</f>
        <v>6.831565325650001</v>
      </c>
      <c r="H55" s="96">
        <f>G55*(1+'Op Assumptions'!$H$31)</f>
        <v>6.8998809789065</v>
      </c>
      <c r="I55" s="96">
        <f>H55*(1+'Op Assumptions'!$H$31)</f>
        <v>6.968879788695565</v>
      </c>
      <c r="J55" s="96">
        <f>I55*(1+'Op Assumptions'!$H$31)</f>
        <v>7.038568586582521</v>
      </c>
      <c r="K55" s="96">
        <f>J55*(1+'Op Assumptions'!$H$31)</f>
        <v>7.108954272448346</v>
      </c>
    </row>
    <row r="56" spans="1:11" ht="12">
      <c r="A56" s="40" t="s">
        <v>204</v>
      </c>
      <c r="B56" s="59">
        <f>B55*B29</f>
        <v>1950</v>
      </c>
      <c r="C56" s="59">
        <f aca="true" t="shared" si="9" ref="C56:K56">C55*C29</f>
        <v>1969.5000000000002</v>
      </c>
      <c r="D56" s="59">
        <f t="shared" si="9"/>
        <v>1989.195</v>
      </c>
      <c r="E56" s="59">
        <f t="shared" si="9"/>
        <v>2009.0869500000001</v>
      </c>
      <c r="F56" s="59">
        <f t="shared" si="9"/>
        <v>2029.1778195000002</v>
      </c>
      <c r="G56" s="59">
        <f t="shared" si="9"/>
        <v>2049.469597695</v>
      </c>
      <c r="H56" s="59">
        <f t="shared" si="9"/>
        <v>2069.96429367195</v>
      </c>
      <c r="I56" s="59">
        <f t="shared" si="9"/>
        <v>2090.6639366086697</v>
      </c>
      <c r="J56" s="59">
        <f t="shared" si="9"/>
        <v>2111.570575974756</v>
      </c>
      <c r="K56" s="59">
        <f t="shared" si="9"/>
        <v>2132.686281734504</v>
      </c>
    </row>
    <row r="57" spans="1:11" ht="12">
      <c r="A57" s="40"/>
      <c r="B57" s="37"/>
      <c r="C57" s="37"/>
      <c r="D57" s="37"/>
      <c r="E57" s="37"/>
      <c r="F57" s="37"/>
      <c r="G57" s="37"/>
      <c r="H57" s="37"/>
      <c r="I57" s="37"/>
      <c r="J57" s="37"/>
      <c r="K57" s="37"/>
    </row>
    <row r="58" spans="1:11" ht="12">
      <c r="A58" s="40" t="str">
        <f>A33</f>
        <v>Retail Sales</v>
      </c>
      <c r="B58" s="37"/>
      <c r="C58" s="37"/>
      <c r="D58" s="37"/>
      <c r="E58" s="37"/>
      <c r="F58" s="37"/>
      <c r="G58" s="37"/>
      <c r="H58" s="37"/>
      <c r="I58" s="37"/>
      <c r="J58" s="37"/>
      <c r="K58" s="37"/>
    </row>
    <row r="59" spans="1:11" ht="12">
      <c r="A59" s="40" t="s">
        <v>203</v>
      </c>
      <c r="B59" s="96">
        <f>'Op Assumptions'!E35</f>
        <v>2</v>
      </c>
      <c r="C59" s="96">
        <f>B59*(1+'Op Assumptions'!$H$31)</f>
        <v>2.02</v>
      </c>
      <c r="D59" s="96">
        <f>C59*(1+'Op Assumptions'!$H$31)</f>
        <v>2.0402</v>
      </c>
      <c r="E59" s="96">
        <f>D59*(1+'Op Assumptions'!$H$31)</f>
        <v>2.060602</v>
      </c>
      <c r="F59" s="96">
        <f>E59*(1+'Op Assumptions'!$H$31)</f>
        <v>2.08120802</v>
      </c>
      <c r="G59" s="96">
        <f>F59*(1+'Op Assumptions'!$H$31)</f>
        <v>2.1020201002</v>
      </c>
      <c r="H59" s="96">
        <f>G59*(1+'Op Assumptions'!$H$31)</f>
        <v>2.123040301202</v>
      </c>
      <c r="I59" s="96">
        <f>H59*(1+'Op Assumptions'!$H$31)</f>
        <v>2.1442707042140197</v>
      </c>
      <c r="J59" s="96">
        <f>I59*(1+'Op Assumptions'!$H$31)</f>
        <v>2.16571341125616</v>
      </c>
      <c r="K59" s="96">
        <f>J59*(1+'Op Assumptions'!$H$31)</f>
        <v>2.1873705453687218</v>
      </c>
    </row>
    <row r="60" spans="1:11" ht="12">
      <c r="A60" s="40" t="s">
        <v>204</v>
      </c>
      <c r="B60" s="59">
        <f>B59*B34</f>
        <v>20000</v>
      </c>
      <c r="C60" s="59">
        <f aca="true" t="shared" si="10" ref="C60:K60">C59*C34</f>
        <v>20604</v>
      </c>
      <c r="D60" s="59">
        <f t="shared" si="10"/>
        <v>21226.2408</v>
      </c>
      <c r="E60" s="59">
        <f t="shared" si="10"/>
        <v>21867.273272159997</v>
      </c>
      <c r="F60" s="59">
        <f t="shared" si="10"/>
        <v>22527.66492497923</v>
      </c>
      <c r="G60" s="59">
        <f t="shared" si="10"/>
        <v>23208.0004057136</v>
      </c>
      <c r="H60" s="59">
        <f t="shared" si="10"/>
        <v>23908.882017966152</v>
      </c>
      <c r="I60" s="59">
        <f t="shared" si="10"/>
        <v>24630.93025490873</v>
      </c>
      <c r="J60" s="59">
        <f t="shared" si="10"/>
        <v>25374.784348606976</v>
      </c>
      <c r="K60" s="59">
        <f t="shared" si="10"/>
        <v>26141.102835934907</v>
      </c>
    </row>
    <row r="61" spans="1:11" ht="12">
      <c r="A61" s="40"/>
      <c r="B61" s="37"/>
      <c r="C61" s="37"/>
      <c r="D61" s="37"/>
      <c r="E61" s="37"/>
      <c r="F61" s="37"/>
      <c r="G61" s="37"/>
      <c r="H61" s="37"/>
      <c r="I61" s="37"/>
      <c r="J61" s="37"/>
      <c r="K61" s="37"/>
    </row>
    <row r="62" spans="1:11" ht="12">
      <c r="A62" s="40" t="s">
        <v>205</v>
      </c>
      <c r="B62" s="142">
        <f>B44+B48+B52+B56+B60</f>
        <v>73075</v>
      </c>
      <c r="C62" s="142">
        <f aca="true" t="shared" si="11" ref="C62:K62">C44+C48+C52+C56+C60</f>
        <v>74209.75</v>
      </c>
      <c r="D62" s="142">
        <f t="shared" si="11"/>
        <v>75368.0483</v>
      </c>
      <c r="E62" s="142">
        <f t="shared" si="11"/>
        <v>76550.49884716</v>
      </c>
      <c r="F62" s="142">
        <f t="shared" si="11"/>
        <v>77757.72275572924</v>
      </c>
      <c r="G62" s="142">
        <f t="shared" si="11"/>
        <v>78990.3588147711</v>
      </c>
      <c r="H62" s="142">
        <f t="shared" si="11"/>
        <v>80249.06401111423</v>
      </c>
      <c r="I62" s="142">
        <f t="shared" si="11"/>
        <v>81534.51406798829</v>
      </c>
      <c r="J62" s="142">
        <f t="shared" si="11"/>
        <v>82847.40399981732</v>
      </c>
      <c r="K62" s="142">
        <f t="shared" si="11"/>
        <v>84188.44868365736</v>
      </c>
    </row>
    <row r="63" spans="1:11" ht="12">
      <c r="A63" s="37"/>
      <c r="B63" s="37"/>
      <c r="C63" s="37"/>
      <c r="D63" s="37"/>
      <c r="E63" s="37"/>
      <c r="F63" s="37"/>
      <c r="G63" s="37"/>
      <c r="H63" s="37"/>
      <c r="I63" s="37"/>
      <c r="J63" s="37"/>
      <c r="K63" s="37"/>
    </row>
    <row r="65" spans="2:10" ht="12">
      <c r="B65" s="5"/>
      <c r="C65" s="5"/>
      <c r="D65" s="5"/>
      <c r="E65" s="5"/>
      <c r="F65" s="5"/>
      <c r="G65" s="5"/>
      <c r="H65" s="5"/>
      <c r="I65" s="5"/>
      <c r="J65" s="5"/>
    </row>
    <row r="66" spans="2:10" ht="12">
      <c r="B66" s="5"/>
      <c r="C66" s="5"/>
      <c r="D66" s="5"/>
      <c r="E66" s="5"/>
      <c r="F66" s="5"/>
      <c r="G66" s="5"/>
      <c r="H66" s="5"/>
      <c r="I66" s="5"/>
      <c r="J66" s="5"/>
    </row>
    <row r="67" spans="2:10" ht="12">
      <c r="B67" s="6"/>
      <c r="C67" s="6"/>
      <c r="D67" s="6"/>
      <c r="E67" s="6"/>
      <c r="F67" s="6"/>
      <c r="G67" s="6"/>
      <c r="H67" s="6"/>
      <c r="I67" s="6"/>
      <c r="J67" s="6"/>
    </row>
  </sheetData>
  <sheetProtection password="C977" sheet="1" objects="1" scenarios="1" selectLockedCells="1"/>
  <hyperlinks>
    <hyperlink ref="A6" location="'Operations Summary'!A1" display="Operations Summary (Profit/Loss, Cash Flow)"/>
    <hyperlink ref="A7" location="'Return On Investment'!A1" display="Return on Investment"/>
    <hyperlink ref="A5" location="'Op Assumptions'!A1" display="Operating/Production Assumptions"/>
  </hyperlinks>
  <printOptions/>
  <pageMargins left="0.75" right="0.75" top="1" bottom="1" header="0.5" footer="0.5"/>
  <pageSetup fitToHeight="1" fitToWidth="1" horizontalDpi="600" verticalDpi="600" orientation="landscape" scale="81"/>
</worksheet>
</file>

<file path=xl/worksheets/sheet4.xml><?xml version="1.0" encoding="utf-8"?>
<worksheet xmlns="http://schemas.openxmlformats.org/spreadsheetml/2006/main" xmlns:r="http://schemas.openxmlformats.org/officeDocument/2006/relationships">
  <dimension ref="A2:K33"/>
  <sheetViews>
    <sheetView showGridLines="0" zoomScalePageLayoutView="0" workbookViewId="0" topLeftCell="A1">
      <selection activeCell="A5" sqref="A5"/>
    </sheetView>
  </sheetViews>
  <sheetFormatPr defaultColWidth="8.8515625" defaultRowHeight="12.75"/>
  <cols>
    <col min="1" max="1" width="26.8515625" style="0" customWidth="1"/>
    <col min="2" max="2" width="12.421875" style="13" customWidth="1"/>
    <col min="3" max="3" width="3.8515625" style="13" customWidth="1"/>
    <col min="4" max="4" width="13.7109375" style="13" customWidth="1"/>
    <col min="5" max="5" width="13.8515625" style="13" customWidth="1"/>
    <col min="6" max="6" width="10.7109375" style="0" customWidth="1"/>
    <col min="7" max="7" width="11.7109375" style="0" bestFit="1" customWidth="1"/>
  </cols>
  <sheetData>
    <row r="2" ht="17.25">
      <c r="A2" s="139" t="s">
        <v>223</v>
      </c>
    </row>
    <row r="4" spans="1:8" ht="12">
      <c r="A4" s="147" t="s">
        <v>218</v>
      </c>
      <c r="B4" s="147"/>
      <c r="C4" s="147"/>
      <c r="D4" s="147" t="s">
        <v>220</v>
      </c>
      <c r="E4" s="58"/>
      <c r="F4" s="37"/>
      <c r="G4" s="37"/>
      <c r="H4" s="37"/>
    </row>
    <row r="5" spans="1:8" ht="12">
      <c r="A5" s="215" t="s">
        <v>219</v>
      </c>
      <c r="B5" s="149"/>
      <c r="C5" s="149"/>
      <c r="D5" s="214" t="s">
        <v>214</v>
      </c>
      <c r="E5" s="58"/>
      <c r="F5" s="37"/>
      <c r="G5" s="37"/>
      <c r="H5" s="37"/>
    </row>
    <row r="6" spans="1:8" ht="12">
      <c r="A6" s="214" t="s">
        <v>211</v>
      </c>
      <c r="B6" s="149"/>
      <c r="C6" s="149"/>
      <c r="D6" s="214" t="s">
        <v>215</v>
      </c>
      <c r="E6" s="58"/>
      <c r="F6" s="37"/>
      <c r="G6" s="37"/>
      <c r="H6" s="37"/>
    </row>
    <row r="7" spans="1:8" ht="12">
      <c r="A7" s="214" t="s">
        <v>213</v>
      </c>
      <c r="B7" s="149"/>
      <c r="C7" s="149"/>
      <c r="D7" s="149"/>
      <c r="E7" s="58"/>
      <c r="F7" s="37"/>
      <c r="G7" s="37"/>
      <c r="H7" s="37"/>
    </row>
    <row r="8" spans="1:10" ht="12">
      <c r="A8" s="148"/>
      <c r="B8" s="148"/>
      <c r="C8" s="148"/>
      <c r="D8" s="148"/>
      <c r="E8" s="62"/>
      <c r="F8" s="63"/>
      <c r="G8" s="63"/>
      <c r="H8" s="63"/>
      <c r="I8" s="30"/>
      <c r="J8" s="30"/>
    </row>
    <row r="9" spans="1:8" ht="12">
      <c r="A9" s="40" t="s">
        <v>108</v>
      </c>
      <c r="B9" s="58"/>
      <c r="C9" s="58"/>
      <c r="D9" s="58"/>
      <c r="E9" s="58"/>
      <c r="F9" s="37"/>
      <c r="G9" s="37"/>
      <c r="H9" s="37"/>
    </row>
    <row r="10" spans="1:8" ht="12">
      <c r="A10" s="40" t="s">
        <v>109</v>
      </c>
      <c r="B10" s="58"/>
      <c r="C10" s="58"/>
      <c r="D10" s="58"/>
      <c r="E10" s="58"/>
      <c r="F10" s="37"/>
      <c r="G10" s="37"/>
      <c r="H10" s="37"/>
    </row>
    <row r="11" spans="1:8" ht="12">
      <c r="A11" s="37"/>
      <c r="B11" s="58"/>
      <c r="C11" s="58"/>
      <c r="D11" s="58"/>
      <c r="E11" s="58"/>
      <c r="F11" s="37"/>
      <c r="G11" s="37"/>
      <c r="H11" s="37"/>
    </row>
    <row r="12" spans="1:8" ht="12">
      <c r="A12" s="134" t="s">
        <v>94</v>
      </c>
      <c r="B12" s="143"/>
      <c r="C12" s="63"/>
      <c r="H12" s="37"/>
    </row>
    <row r="13" spans="1:8" ht="12">
      <c r="A13" s="105" t="s">
        <v>34</v>
      </c>
      <c r="B13" s="216">
        <v>0.08</v>
      </c>
      <c r="C13" s="246"/>
      <c r="H13" s="37"/>
    </row>
    <row r="14" spans="1:8" ht="12">
      <c r="A14" s="105" t="s">
        <v>35</v>
      </c>
      <c r="B14" s="216">
        <v>0.06</v>
      </c>
      <c r="C14" s="246"/>
      <c r="H14" s="37"/>
    </row>
    <row r="15" spans="1:8" ht="12">
      <c r="A15" s="105" t="s">
        <v>119</v>
      </c>
      <c r="B15" s="216">
        <v>0.21</v>
      </c>
      <c r="C15" s="246"/>
      <c r="H15" s="37"/>
    </row>
    <row r="16" spans="1:8" ht="12">
      <c r="A16" s="105" t="s">
        <v>33</v>
      </c>
      <c r="B16" s="144">
        <f>SUM(B13:B15)</f>
        <v>0.35</v>
      </c>
      <c r="C16" s="245"/>
      <c r="H16" s="37"/>
    </row>
    <row r="17" spans="1:8" ht="12">
      <c r="A17" s="140" t="s">
        <v>90</v>
      </c>
      <c r="B17" s="217">
        <v>0.01</v>
      </c>
      <c r="C17" s="246"/>
      <c r="H17" s="37"/>
    </row>
    <row r="18" spans="3:8" ht="12">
      <c r="C18" s="24"/>
      <c r="H18" s="37"/>
    </row>
    <row r="19" spans="1:9" ht="12">
      <c r="A19" s="47" t="s">
        <v>28</v>
      </c>
      <c r="B19" s="64" t="s">
        <v>29</v>
      </c>
      <c r="C19" s="247"/>
      <c r="D19" s="241" t="s">
        <v>243</v>
      </c>
      <c r="E19" s="241" t="s">
        <v>244</v>
      </c>
      <c r="F19" s="64" t="s">
        <v>31</v>
      </c>
      <c r="G19" s="64" t="s">
        <v>96</v>
      </c>
      <c r="H19" s="64" t="s">
        <v>30</v>
      </c>
      <c r="I19" s="64" t="s">
        <v>53</v>
      </c>
    </row>
    <row r="20" spans="1:9" ht="12">
      <c r="A20" s="37"/>
      <c r="B20" s="58"/>
      <c r="C20" s="133"/>
      <c r="F20" s="58"/>
      <c r="G20" s="58"/>
      <c r="H20" s="37"/>
      <c r="I20" s="37"/>
    </row>
    <row r="21" spans="1:9" ht="12">
      <c r="A21" s="218" t="s">
        <v>206</v>
      </c>
      <c r="B21" s="219">
        <v>48210</v>
      </c>
      <c r="C21" s="221"/>
      <c r="D21" s="242">
        <v>1</v>
      </c>
      <c r="E21" s="12">
        <f>B21*D21</f>
        <v>48210</v>
      </c>
      <c r="F21" s="54">
        <f>'Personnel Expenses'!$B$16*E21</f>
        <v>16873.5</v>
      </c>
      <c r="G21" s="222">
        <v>0</v>
      </c>
      <c r="H21" s="55">
        <f>+(B21+F21)*G21</f>
        <v>0</v>
      </c>
      <c r="I21" s="54">
        <f>+E21+F21+H21</f>
        <v>65083.5</v>
      </c>
    </row>
    <row r="22" spans="1:11" ht="12">
      <c r="A22" s="220"/>
      <c r="B22" s="221"/>
      <c r="C22" s="221"/>
      <c r="D22" s="243"/>
      <c r="E22" s="12"/>
      <c r="F22" s="54"/>
      <c r="G22" s="223"/>
      <c r="H22" s="55"/>
      <c r="I22" s="54"/>
      <c r="J22" s="13"/>
      <c r="K22" s="13"/>
    </row>
    <row r="23" spans="1:9" ht="12">
      <c r="A23" s="218" t="s">
        <v>207</v>
      </c>
      <c r="B23" s="219">
        <v>27380</v>
      </c>
      <c r="C23" s="221"/>
      <c r="D23" s="242">
        <v>1</v>
      </c>
      <c r="E23" s="12">
        <f>B23*D23</f>
        <v>27380</v>
      </c>
      <c r="F23" s="54">
        <f>'Personnel Expenses'!$B$16*E23</f>
        <v>9583</v>
      </c>
      <c r="G23" s="222">
        <v>0</v>
      </c>
      <c r="H23" s="55">
        <f>+(B23+F23)*G23</f>
        <v>0</v>
      </c>
      <c r="I23" s="54">
        <f>+E23+F23+H23</f>
        <v>36963</v>
      </c>
    </row>
    <row r="24" spans="1:9" ht="12">
      <c r="A24" s="220"/>
      <c r="B24" s="221"/>
      <c r="C24" s="221"/>
      <c r="D24" s="243"/>
      <c r="E24" s="12"/>
      <c r="F24" s="54"/>
      <c r="G24" s="223"/>
      <c r="H24" s="55"/>
      <c r="I24" s="54"/>
    </row>
    <row r="25" spans="1:9" ht="12">
      <c r="A25" s="218" t="s">
        <v>208</v>
      </c>
      <c r="B25" s="219">
        <v>24120</v>
      </c>
      <c r="C25" s="221"/>
      <c r="D25" s="242">
        <v>1</v>
      </c>
      <c r="E25" s="12">
        <f>B25*D25</f>
        <v>24120</v>
      </c>
      <c r="F25" s="54">
        <f>'Personnel Expenses'!$B$16*E25</f>
        <v>8442</v>
      </c>
      <c r="G25" s="222">
        <v>0</v>
      </c>
      <c r="H25" s="55">
        <f>+(B25+F25)*G25</f>
        <v>0</v>
      </c>
      <c r="I25" s="54">
        <f>+E25+F25+H25</f>
        <v>32562</v>
      </c>
    </row>
    <row r="26" spans="1:9" ht="12">
      <c r="A26" s="220"/>
      <c r="B26" s="221"/>
      <c r="C26" s="221"/>
      <c r="D26" s="243"/>
      <c r="E26" s="12"/>
      <c r="F26" s="54"/>
      <c r="G26" s="223"/>
      <c r="H26" s="55"/>
      <c r="I26" s="54"/>
    </row>
    <row r="27" spans="1:9" ht="12">
      <c r="A27" s="218" t="s">
        <v>209</v>
      </c>
      <c r="B27" s="219">
        <v>24120</v>
      </c>
      <c r="C27" s="221"/>
      <c r="D27" s="242">
        <v>1</v>
      </c>
      <c r="E27" s="12">
        <f>B27*D27</f>
        <v>24120</v>
      </c>
      <c r="F27" s="54">
        <f>'Personnel Expenses'!$B$16*E27</f>
        <v>8442</v>
      </c>
      <c r="G27" s="222">
        <v>0</v>
      </c>
      <c r="H27" s="55">
        <f>+(B27+F27)*G27</f>
        <v>0</v>
      </c>
      <c r="I27" s="54">
        <f>+E27+F27+H27</f>
        <v>32562</v>
      </c>
    </row>
    <row r="28" spans="1:9" ht="12">
      <c r="A28" s="220"/>
      <c r="B28" s="221"/>
      <c r="C28" s="221"/>
      <c r="D28" s="243"/>
      <c r="E28" s="12"/>
      <c r="F28" s="54"/>
      <c r="G28" s="223"/>
      <c r="H28" s="55"/>
      <c r="I28" s="54"/>
    </row>
    <row r="29" spans="1:9" ht="12">
      <c r="A29" s="218"/>
      <c r="B29" s="219"/>
      <c r="C29" s="221"/>
      <c r="D29" s="242"/>
      <c r="E29" s="12">
        <f>B29*D29</f>
        <v>0</v>
      </c>
      <c r="F29" s="54">
        <f>'Personnel Expenses'!$B$16*E29</f>
        <v>0</v>
      </c>
      <c r="G29" s="222">
        <v>0</v>
      </c>
      <c r="H29" s="55">
        <f>+(B29+F29)*G29</f>
        <v>0</v>
      </c>
      <c r="I29" s="54">
        <f>+E29+F29+H29</f>
        <v>0</v>
      </c>
    </row>
    <row r="30" spans="1:9" ht="12">
      <c r="A30" s="220"/>
      <c r="B30" s="221"/>
      <c r="C30" s="221"/>
      <c r="D30" s="243"/>
      <c r="E30" s="12"/>
      <c r="F30" s="54"/>
      <c r="G30" s="223"/>
      <c r="H30" s="55"/>
      <c r="I30" s="54"/>
    </row>
    <row r="31" spans="1:9" ht="12">
      <c r="A31" s="218"/>
      <c r="B31" s="219"/>
      <c r="C31" s="221"/>
      <c r="D31" s="242"/>
      <c r="E31" s="12">
        <f>B31*D31</f>
        <v>0</v>
      </c>
      <c r="F31" s="54">
        <f>'Personnel Expenses'!$B$16*E31</f>
        <v>0</v>
      </c>
      <c r="G31" s="222">
        <v>0</v>
      </c>
      <c r="H31" s="55">
        <f>+(B31+F31)*G31</f>
        <v>0</v>
      </c>
      <c r="I31" s="54">
        <f>+E31+F31+H31</f>
        <v>0</v>
      </c>
    </row>
    <row r="32" spans="1:9" ht="12">
      <c r="A32" s="37"/>
      <c r="B32" s="54"/>
      <c r="C32" s="248"/>
      <c r="D32" s="240"/>
      <c r="E32" s="244"/>
      <c r="F32" s="54"/>
      <c r="G32" s="58"/>
      <c r="H32" s="37"/>
      <c r="I32" s="54"/>
    </row>
    <row r="33" spans="1:9" ht="12">
      <c r="A33" s="65" t="s">
        <v>154</v>
      </c>
      <c r="B33" s="66">
        <f>SUM(B20:B32)</f>
        <v>123830</v>
      </c>
      <c r="C33" s="119"/>
      <c r="E33" s="12">
        <f>SUM(E21:E32)</f>
        <v>123830</v>
      </c>
      <c r="F33" s="66">
        <f>SUM(F20:F32)</f>
        <v>43340.5</v>
      </c>
      <c r="G33" s="67"/>
      <c r="H33" s="66">
        <f>SUM(H20:H32)</f>
        <v>0</v>
      </c>
      <c r="I33" s="66">
        <f>SUM(I20:I32)</f>
        <v>167170.5</v>
      </c>
    </row>
  </sheetData>
  <sheetProtection password="C977" sheet="1" objects="1" scenarios="1" selectLockedCells="1"/>
  <hyperlinks>
    <hyperlink ref="A5" location="'Op Assumptions'!A1" display="Operating/Production Assumptions"/>
    <hyperlink ref="A6" location="'PP&amp;E'!A1" display="Plant, Property, &amp; Equipment (PP&amp;E)"/>
    <hyperlink ref="A7" location="'Expense Projection'!A1" display="Expense Projection"/>
    <hyperlink ref="D5" location="'Operations Summary'!A1" display="Operations Summary (Profit/Loss, Cash Flow)"/>
    <hyperlink ref="D6" location="'Return On Investment'!A1" display="Return on Investment"/>
  </hyperlinks>
  <printOptions/>
  <pageMargins left="0.75" right="0.75" top="1" bottom="1" header="0.5" footer="0.5"/>
  <pageSetup horizontalDpi="600" verticalDpi="600" orientation="portrait"/>
</worksheet>
</file>

<file path=xl/worksheets/sheet5.xml><?xml version="1.0" encoding="utf-8"?>
<worksheet xmlns="http://schemas.openxmlformats.org/spreadsheetml/2006/main" xmlns:r="http://schemas.openxmlformats.org/officeDocument/2006/relationships">
  <dimension ref="A2:P523"/>
  <sheetViews>
    <sheetView showGridLines="0" zoomScalePageLayoutView="0" workbookViewId="0" topLeftCell="A5">
      <selection activeCell="B38" sqref="B38"/>
    </sheetView>
  </sheetViews>
  <sheetFormatPr defaultColWidth="8.8515625" defaultRowHeight="12.75"/>
  <cols>
    <col min="1" max="1" width="27.8515625" style="0" customWidth="1"/>
    <col min="2" max="2" width="19.7109375" style="0" customWidth="1"/>
    <col min="3" max="3" width="14.140625" style="0" bestFit="1" customWidth="1"/>
    <col min="4" max="4" width="12.140625" style="0" customWidth="1"/>
    <col min="5" max="5" width="16.140625" style="0" customWidth="1"/>
    <col min="6" max="6" width="16.421875" style="0" customWidth="1"/>
    <col min="7" max="7" width="12.421875" style="0" bestFit="1" customWidth="1"/>
    <col min="8" max="8" width="11.421875" style="0" customWidth="1"/>
    <col min="9" max="9" width="10.140625" style="0" bestFit="1" customWidth="1"/>
    <col min="10" max="11" width="9.140625" style="0" bestFit="1" customWidth="1"/>
  </cols>
  <sheetData>
    <row r="2" ht="18">
      <c r="A2" s="139" t="s">
        <v>225</v>
      </c>
    </row>
    <row r="4" spans="1:3" ht="12.75">
      <c r="A4" s="147" t="s">
        <v>218</v>
      </c>
      <c r="B4" s="147"/>
      <c r="C4" s="147" t="s">
        <v>220</v>
      </c>
    </row>
    <row r="5" spans="1:3" ht="12.75">
      <c r="A5" s="215" t="s">
        <v>219</v>
      </c>
      <c r="B5" s="149"/>
      <c r="C5" s="214" t="s">
        <v>214</v>
      </c>
    </row>
    <row r="6" spans="1:3" ht="12.75">
      <c r="A6" s="214" t="s">
        <v>212</v>
      </c>
      <c r="B6" s="149"/>
      <c r="C6" s="214" t="s">
        <v>215</v>
      </c>
    </row>
    <row r="7" ht="12.75">
      <c r="A7" s="214" t="s">
        <v>213</v>
      </c>
    </row>
    <row r="9" spans="1:16" ht="12.75">
      <c r="A9" s="40" t="s">
        <v>155</v>
      </c>
      <c r="B9" s="37"/>
      <c r="C9" s="37"/>
      <c r="D9" s="37"/>
      <c r="E9" s="37"/>
      <c r="F9" s="37"/>
      <c r="G9" s="37"/>
      <c r="H9" s="37"/>
      <c r="I9" s="37"/>
      <c r="J9" s="37"/>
      <c r="K9" s="37"/>
      <c r="L9" s="37"/>
      <c r="M9" s="37"/>
      <c r="N9" s="37"/>
      <c r="O9" s="37"/>
      <c r="P9" s="37"/>
    </row>
    <row r="10" spans="1:16" ht="12.75">
      <c r="A10" s="40" t="s">
        <v>156</v>
      </c>
      <c r="B10" s="37"/>
      <c r="C10" s="37"/>
      <c r="D10" s="37"/>
      <c r="E10" s="37"/>
      <c r="F10" s="37"/>
      <c r="G10" s="37"/>
      <c r="H10" s="37"/>
      <c r="I10" s="37"/>
      <c r="J10" s="37"/>
      <c r="K10" s="37"/>
      <c r="L10" s="37"/>
      <c r="M10" s="37"/>
      <c r="N10" s="37"/>
      <c r="O10" s="37"/>
      <c r="P10" s="37"/>
    </row>
    <row r="11" spans="1:16" ht="12.75">
      <c r="A11" s="1" t="s">
        <v>157</v>
      </c>
      <c r="D11" s="37"/>
      <c r="E11" s="37"/>
      <c r="F11" s="37"/>
      <c r="G11" s="37"/>
      <c r="H11" s="37"/>
      <c r="I11" s="37"/>
      <c r="J11" s="37"/>
      <c r="K11" s="37"/>
      <c r="L11" s="37"/>
      <c r="M11" s="37"/>
      <c r="N11" s="37"/>
      <c r="O11" s="37"/>
      <c r="P11" s="37"/>
    </row>
    <row r="12" spans="4:16" ht="12.75">
      <c r="D12" s="37"/>
      <c r="E12" s="37"/>
      <c r="F12" s="37"/>
      <c r="G12" s="37"/>
      <c r="H12" s="37"/>
      <c r="I12" s="37"/>
      <c r="J12" s="37"/>
      <c r="K12" s="37"/>
      <c r="L12" s="37"/>
      <c r="M12" s="37"/>
      <c r="N12" s="37"/>
      <c r="O12" s="37"/>
      <c r="P12" s="37"/>
    </row>
    <row r="13" spans="1:16" ht="12.75">
      <c r="A13" s="134" t="s">
        <v>44</v>
      </c>
      <c r="B13" s="102"/>
      <c r="C13" s="103"/>
      <c r="D13" s="103"/>
      <c r="E13" s="103"/>
      <c r="F13" s="135" t="s">
        <v>45</v>
      </c>
      <c r="G13" s="103"/>
      <c r="H13" s="104"/>
      <c r="I13" s="37"/>
      <c r="J13" s="37"/>
      <c r="K13" s="37"/>
      <c r="L13" s="37"/>
      <c r="M13" s="37"/>
      <c r="N13" s="37"/>
      <c r="O13" s="37"/>
      <c r="P13" s="37"/>
    </row>
    <row r="14" spans="1:16" ht="12.75">
      <c r="A14" s="105"/>
      <c r="B14" s="106" t="s">
        <v>77</v>
      </c>
      <c r="C14" s="35" t="s">
        <v>78</v>
      </c>
      <c r="D14" s="36" t="s">
        <v>74</v>
      </c>
      <c r="E14" s="36"/>
      <c r="F14" s="36"/>
      <c r="G14" s="106" t="s">
        <v>77</v>
      </c>
      <c r="H14" s="107" t="s">
        <v>78</v>
      </c>
      <c r="I14" s="37"/>
      <c r="J14" s="37"/>
      <c r="K14" s="37"/>
      <c r="L14" s="37"/>
      <c r="M14" s="37"/>
      <c r="N14" s="37"/>
      <c r="O14" s="37"/>
      <c r="P14" s="37"/>
    </row>
    <row r="15" spans="1:16" ht="12.75">
      <c r="A15" s="249" t="s">
        <v>150</v>
      </c>
      <c r="B15" s="250"/>
      <c r="C15" s="224">
        <v>155000</v>
      </c>
      <c r="D15" s="225">
        <v>75000</v>
      </c>
      <c r="E15" s="36"/>
      <c r="F15" s="250" t="s">
        <v>148</v>
      </c>
      <c r="G15" s="250"/>
      <c r="H15" s="226"/>
      <c r="I15" s="37"/>
      <c r="J15" s="37"/>
      <c r="K15" s="37"/>
      <c r="L15" s="37"/>
      <c r="M15" s="37"/>
      <c r="N15" s="37"/>
      <c r="O15" s="37"/>
      <c r="P15" s="37"/>
    </row>
    <row r="16" spans="1:16" ht="12.75">
      <c r="A16" s="249" t="s">
        <v>151</v>
      </c>
      <c r="B16" s="250"/>
      <c r="C16" s="224">
        <v>84857</v>
      </c>
      <c r="D16" s="225"/>
      <c r="E16" s="36"/>
      <c r="F16" s="250" t="s">
        <v>79</v>
      </c>
      <c r="G16" s="250"/>
      <c r="H16" s="226"/>
      <c r="I16" s="37"/>
      <c r="J16" s="37"/>
      <c r="K16" s="37"/>
      <c r="L16" s="37"/>
      <c r="M16" s="37"/>
      <c r="N16" s="37"/>
      <c r="O16" s="37"/>
      <c r="P16" s="37"/>
    </row>
    <row r="17" spans="1:16" ht="12.75">
      <c r="A17" s="249" t="s">
        <v>152</v>
      </c>
      <c r="B17" s="250"/>
      <c r="C17" s="224">
        <v>95286</v>
      </c>
      <c r="D17" s="225"/>
      <c r="E17" s="36"/>
      <c r="F17" s="250" t="s">
        <v>80</v>
      </c>
      <c r="G17" s="250"/>
      <c r="H17" s="226"/>
      <c r="I17" s="37"/>
      <c r="J17" s="37"/>
      <c r="K17" s="37"/>
      <c r="L17" s="37"/>
      <c r="M17" s="37"/>
      <c r="N17" s="37"/>
      <c r="O17" s="37"/>
      <c r="P17" s="37"/>
    </row>
    <row r="18" spans="1:16" ht="12.75">
      <c r="A18" s="249" t="s">
        <v>153</v>
      </c>
      <c r="B18" s="250"/>
      <c r="C18" s="224">
        <v>21202</v>
      </c>
      <c r="D18" s="225"/>
      <c r="E18" s="36"/>
      <c r="F18" s="250" t="s">
        <v>81</v>
      </c>
      <c r="G18" s="250"/>
      <c r="H18" s="226"/>
      <c r="I18" s="37"/>
      <c r="J18" s="37"/>
      <c r="K18" s="37"/>
      <c r="L18" s="37"/>
      <c r="M18" s="37"/>
      <c r="N18" s="37"/>
      <c r="O18" s="37"/>
      <c r="P18" s="37"/>
    </row>
    <row r="19" spans="1:16" ht="12.75">
      <c r="A19" s="251" t="s">
        <v>82</v>
      </c>
      <c r="B19" s="250"/>
      <c r="C19" s="224"/>
      <c r="D19" s="225"/>
      <c r="E19" s="36"/>
      <c r="F19" s="250" t="s">
        <v>82</v>
      </c>
      <c r="G19" s="250"/>
      <c r="H19" s="226"/>
      <c r="I19" s="37"/>
      <c r="J19" s="37"/>
      <c r="K19" s="37"/>
      <c r="L19" s="37"/>
      <c r="M19" s="37"/>
      <c r="N19" s="37"/>
      <c r="O19" s="37"/>
      <c r="P19" s="37"/>
    </row>
    <row r="20" spans="1:16" ht="12.75">
      <c r="A20" s="108" t="s">
        <v>83</v>
      </c>
      <c r="B20" s="109"/>
      <c r="C20" s="110">
        <f>SUM(C15:C19)</f>
        <v>356345</v>
      </c>
      <c r="D20" s="111">
        <f>SUM(D15:D19)</f>
        <v>75000</v>
      </c>
      <c r="E20" s="36"/>
      <c r="F20" s="35" t="s">
        <v>85</v>
      </c>
      <c r="G20" s="109"/>
      <c r="H20" s="112">
        <f>SUM(H15:H19)</f>
        <v>0</v>
      </c>
      <c r="I20" s="37"/>
      <c r="J20" s="37"/>
      <c r="K20" s="37"/>
      <c r="L20" s="37"/>
      <c r="M20" s="37"/>
      <c r="N20" s="37"/>
      <c r="O20" s="37"/>
      <c r="P20" s="37"/>
    </row>
    <row r="21" spans="1:16" ht="12.75">
      <c r="A21" s="105"/>
      <c r="B21" s="109"/>
      <c r="C21" s="36"/>
      <c r="D21" s="36"/>
      <c r="E21" s="36"/>
      <c r="F21" s="36"/>
      <c r="G21" s="36"/>
      <c r="H21" s="113"/>
      <c r="I21" s="37"/>
      <c r="J21" s="37"/>
      <c r="K21" s="37"/>
      <c r="L21" s="37"/>
      <c r="M21" s="37"/>
      <c r="N21" s="37"/>
      <c r="O21" s="37"/>
      <c r="P21" s="37"/>
    </row>
    <row r="22" spans="1:16" ht="12.75">
      <c r="A22" s="136" t="s">
        <v>46</v>
      </c>
      <c r="B22" s="36"/>
      <c r="C22" s="36"/>
      <c r="D22" s="36"/>
      <c r="E22" s="36"/>
      <c r="F22" s="137" t="s">
        <v>47</v>
      </c>
      <c r="G22" s="109"/>
      <c r="H22" s="113"/>
      <c r="I22" s="37"/>
      <c r="J22" s="37"/>
      <c r="K22" s="37"/>
      <c r="L22" s="37"/>
      <c r="M22" s="37"/>
      <c r="N22" s="37"/>
      <c r="O22" s="37"/>
      <c r="P22" s="37"/>
    </row>
    <row r="23" spans="1:16" ht="12.75">
      <c r="A23" s="105"/>
      <c r="B23" s="106" t="s">
        <v>77</v>
      </c>
      <c r="C23" s="35" t="s">
        <v>78</v>
      </c>
      <c r="D23" s="36"/>
      <c r="E23" s="36"/>
      <c r="F23" s="36"/>
      <c r="G23" s="106" t="s">
        <v>77</v>
      </c>
      <c r="H23" s="114" t="s">
        <v>78</v>
      </c>
      <c r="I23" s="37"/>
      <c r="J23" s="37"/>
      <c r="K23" s="37"/>
      <c r="L23" s="37"/>
      <c r="M23" s="37"/>
      <c r="N23" s="37"/>
      <c r="O23" s="37"/>
      <c r="P23" s="37"/>
    </row>
    <row r="24" spans="1:16" ht="12.75">
      <c r="A24" s="251" t="s">
        <v>149</v>
      </c>
      <c r="B24" s="250"/>
      <c r="C24" s="224">
        <v>187472.99</v>
      </c>
      <c r="D24" s="36"/>
      <c r="E24" s="36"/>
      <c r="F24" s="250" t="s">
        <v>148</v>
      </c>
      <c r="G24" s="250"/>
      <c r="H24" s="226"/>
      <c r="I24" s="37"/>
      <c r="J24" s="37"/>
      <c r="K24" s="37"/>
      <c r="L24" s="37"/>
      <c r="M24" s="37"/>
      <c r="N24" s="37"/>
      <c r="O24" s="37"/>
      <c r="P24" s="37"/>
    </row>
    <row r="25" spans="1:16" ht="12.75">
      <c r="A25" s="251" t="s">
        <v>79</v>
      </c>
      <c r="B25" s="250"/>
      <c r="C25" s="224"/>
      <c r="D25" s="36"/>
      <c r="E25" s="36"/>
      <c r="F25" s="250" t="s">
        <v>79</v>
      </c>
      <c r="G25" s="250"/>
      <c r="H25" s="226"/>
      <c r="I25" s="37"/>
      <c r="J25" s="37"/>
      <c r="K25" s="37"/>
      <c r="L25" s="37"/>
      <c r="M25" s="37"/>
      <c r="N25" s="37"/>
      <c r="O25" s="37"/>
      <c r="P25" s="37"/>
    </row>
    <row r="26" spans="1:16" ht="12.75">
      <c r="A26" s="251" t="s">
        <v>80</v>
      </c>
      <c r="B26" s="250"/>
      <c r="C26" s="224"/>
      <c r="D26" s="36"/>
      <c r="E26" s="36"/>
      <c r="F26" s="250" t="s">
        <v>80</v>
      </c>
      <c r="G26" s="250"/>
      <c r="H26" s="226"/>
      <c r="I26" s="37"/>
      <c r="J26" s="37"/>
      <c r="K26" s="37"/>
      <c r="L26" s="37"/>
      <c r="M26" s="37"/>
      <c r="N26" s="37"/>
      <c r="O26" s="37"/>
      <c r="P26" s="37"/>
    </row>
    <row r="27" spans="1:16" ht="12.75">
      <c r="A27" s="251" t="s">
        <v>81</v>
      </c>
      <c r="B27" s="250"/>
      <c r="C27" s="224"/>
      <c r="D27" s="36"/>
      <c r="E27" s="36"/>
      <c r="F27" s="250" t="s">
        <v>81</v>
      </c>
      <c r="G27" s="250"/>
      <c r="H27" s="226"/>
      <c r="I27" s="37"/>
      <c r="J27" s="37"/>
      <c r="K27" s="37"/>
      <c r="L27" s="37"/>
      <c r="M27" s="37"/>
      <c r="N27" s="37"/>
      <c r="O27" s="37"/>
      <c r="P27" s="37"/>
    </row>
    <row r="28" spans="1:16" ht="12.75">
      <c r="A28" s="251" t="s">
        <v>82</v>
      </c>
      <c r="B28" s="250"/>
      <c r="C28" s="224"/>
      <c r="D28" s="36"/>
      <c r="E28" s="36"/>
      <c r="F28" s="250" t="s">
        <v>82</v>
      </c>
      <c r="G28" s="250"/>
      <c r="H28" s="226"/>
      <c r="I28" s="37"/>
      <c r="J28" s="37"/>
      <c r="K28" s="37"/>
      <c r="L28" s="37"/>
      <c r="M28" s="37"/>
      <c r="N28" s="37"/>
      <c r="O28" s="37"/>
      <c r="P28" s="37"/>
    </row>
    <row r="29" spans="1:16" ht="12.75">
      <c r="A29" s="108" t="s">
        <v>84</v>
      </c>
      <c r="B29" s="109"/>
      <c r="C29" s="110">
        <f>SUM(C24:C28)</f>
        <v>187472.99</v>
      </c>
      <c r="D29" s="36"/>
      <c r="E29" s="36"/>
      <c r="F29" s="35" t="s">
        <v>86</v>
      </c>
      <c r="G29" s="109"/>
      <c r="H29" s="112">
        <f>SUM(H24:H28)</f>
        <v>0</v>
      </c>
      <c r="I29" s="54"/>
      <c r="J29" s="54"/>
      <c r="K29" s="54"/>
      <c r="L29" s="54"/>
      <c r="M29" s="54"/>
      <c r="N29" s="54"/>
      <c r="O29" s="54"/>
      <c r="P29" s="37"/>
    </row>
    <row r="30" spans="1:16" ht="12.75">
      <c r="A30" s="105"/>
      <c r="B30" s="109"/>
      <c r="C30" s="118"/>
      <c r="D30" s="36"/>
      <c r="E30" s="36"/>
      <c r="F30" s="119"/>
      <c r="G30" s="120"/>
      <c r="H30" s="121"/>
      <c r="I30" s="54"/>
      <c r="J30" s="54"/>
      <c r="K30" s="54"/>
      <c r="L30" s="54"/>
      <c r="M30" s="54"/>
      <c r="N30" s="54"/>
      <c r="O30" s="54"/>
      <c r="P30" s="37"/>
    </row>
    <row r="31" spans="1:16" ht="12.75">
      <c r="A31" s="108" t="s">
        <v>160</v>
      </c>
      <c r="B31" s="109"/>
      <c r="C31" s="110">
        <f>C20+C29+H20+H29</f>
        <v>543817.99</v>
      </c>
      <c r="D31" s="36"/>
      <c r="E31" s="36"/>
      <c r="F31" s="119"/>
      <c r="G31" s="119"/>
      <c r="H31" s="121"/>
      <c r="I31" s="54"/>
      <c r="J31" s="54"/>
      <c r="K31" s="54"/>
      <c r="L31" s="54"/>
      <c r="M31" s="54"/>
      <c r="N31" s="54"/>
      <c r="O31" s="54"/>
      <c r="P31" s="37"/>
    </row>
    <row r="32" spans="1:16" ht="12.75">
      <c r="A32" s="108" t="s">
        <v>106</v>
      </c>
      <c r="B32" s="109"/>
      <c r="C32" s="224">
        <v>15000</v>
      </c>
      <c r="D32" s="36"/>
      <c r="E32" s="36"/>
      <c r="F32" s="119"/>
      <c r="G32" s="119"/>
      <c r="H32" s="121"/>
      <c r="I32" s="54"/>
      <c r="J32" s="54"/>
      <c r="K32" s="54"/>
      <c r="L32" s="54"/>
      <c r="M32" s="54"/>
      <c r="N32" s="54"/>
      <c r="O32" s="54"/>
      <c r="P32" s="37"/>
    </row>
    <row r="33" spans="1:16" ht="12.75">
      <c r="A33" s="115" t="s">
        <v>161</v>
      </c>
      <c r="B33" s="116"/>
      <c r="C33" s="145">
        <f>+C31+C32</f>
        <v>558817.99</v>
      </c>
      <c r="D33" s="117"/>
      <c r="E33" s="117"/>
      <c r="F33" s="122"/>
      <c r="G33" s="122"/>
      <c r="H33" s="123"/>
      <c r="I33" s="54"/>
      <c r="J33" s="54"/>
      <c r="K33" s="54"/>
      <c r="L33" s="54"/>
      <c r="M33" s="54"/>
      <c r="N33" s="54"/>
      <c r="O33" s="54"/>
      <c r="P33" s="37"/>
    </row>
    <row r="34" spans="1:16" ht="12.75">
      <c r="A34" s="40"/>
      <c r="B34" s="71"/>
      <c r="C34" s="37"/>
      <c r="D34" s="37"/>
      <c r="E34" s="37"/>
      <c r="F34" s="54"/>
      <c r="G34" s="54"/>
      <c r="H34" s="54"/>
      <c r="I34" s="54"/>
      <c r="J34" s="54"/>
      <c r="K34" s="54"/>
      <c r="L34" s="54"/>
      <c r="M34" s="54"/>
      <c r="N34" s="54"/>
      <c r="O34" s="54"/>
      <c r="P34" s="37"/>
    </row>
    <row r="35" spans="1:16" ht="12.75">
      <c r="A35" s="138" t="s">
        <v>158</v>
      </c>
      <c r="B35" s="125"/>
      <c r="P35" s="37"/>
    </row>
    <row r="36" spans="1:16" ht="12.75">
      <c r="A36" s="105" t="s">
        <v>16</v>
      </c>
      <c r="B36" s="216">
        <v>0.8</v>
      </c>
      <c r="P36" s="37"/>
    </row>
    <row r="37" spans="1:16" ht="12.75">
      <c r="A37" s="105" t="s">
        <v>15</v>
      </c>
      <c r="B37" s="216">
        <v>0.0625</v>
      </c>
      <c r="P37" s="37"/>
    </row>
    <row r="38" spans="1:16" ht="12.75">
      <c r="A38" s="105" t="s">
        <v>14</v>
      </c>
      <c r="B38" s="227">
        <v>10</v>
      </c>
      <c r="P38" s="37"/>
    </row>
    <row r="39" spans="1:16" ht="12.75">
      <c r="A39" s="115" t="s">
        <v>13</v>
      </c>
      <c r="B39" s="126">
        <f>B36*C33</f>
        <v>447054.392</v>
      </c>
      <c r="C39" s="214" t="s">
        <v>221</v>
      </c>
      <c r="P39" s="37"/>
    </row>
    <row r="40" ht="12.75">
      <c r="P40" s="37"/>
    </row>
    <row r="41" spans="1:16" ht="12.75">
      <c r="A41" s="124" t="s">
        <v>48</v>
      </c>
      <c r="B41" s="37"/>
      <c r="C41" s="37"/>
      <c r="P41" s="37"/>
    </row>
    <row r="42" spans="1:16" ht="12.75">
      <c r="A42" s="68"/>
      <c r="B42" s="37"/>
      <c r="C42" s="37"/>
      <c r="P42" s="37"/>
    </row>
    <row r="43" spans="1:16" ht="12">
      <c r="A43" s="40" t="s">
        <v>44</v>
      </c>
      <c r="B43" s="54" t="s">
        <v>70</v>
      </c>
      <c r="C43" s="37"/>
      <c r="P43" s="37"/>
    </row>
    <row r="44" spans="1:16" ht="12">
      <c r="A44" s="40" t="s">
        <v>45</v>
      </c>
      <c r="B44" s="54" t="s">
        <v>87</v>
      </c>
      <c r="C44" s="69"/>
      <c r="P44" s="37"/>
    </row>
    <row r="45" spans="1:16" ht="12">
      <c r="A45" s="40" t="s">
        <v>159</v>
      </c>
      <c r="B45" s="54" t="s">
        <v>88</v>
      </c>
      <c r="C45" s="69"/>
      <c r="P45" s="37"/>
    </row>
    <row r="46" spans="1:16" ht="12">
      <c r="A46" s="40" t="s">
        <v>47</v>
      </c>
      <c r="B46" s="54" t="s">
        <v>89</v>
      </c>
      <c r="C46" s="69"/>
      <c r="P46" s="37"/>
    </row>
    <row r="47" ht="12">
      <c r="P47" s="37"/>
    </row>
    <row r="48" spans="1:16" ht="12">
      <c r="A48" s="70" t="s">
        <v>68</v>
      </c>
      <c r="B48" s="37"/>
      <c r="C48" s="37"/>
      <c r="D48" s="37"/>
      <c r="E48" s="37"/>
      <c r="F48" s="37"/>
      <c r="G48" s="37"/>
      <c r="H48" s="37"/>
      <c r="I48" s="37"/>
      <c r="J48" s="37"/>
      <c r="K48" s="37"/>
      <c r="L48" s="37"/>
      <c r="M48" s="37"/>
      <c r="N48" s="37"/>
      <c r="O48" s="37"/>
      <c r="P48" s="37"/>
    </row>
    <row r="49" spans="1:16" ht="12">
      <c r="A49" s="37"/>
      <c r="B49" s="37"/>
      <c r="C49" s="37"/>
      <c r="D49" s="37"/>
      <c r="E49" s="37"/>
      <c r="F49" s="37"/>
      <c r="G49" s="37"/>
      <c r="H49" s="37"/>
      <c r="I49" s="37"/>
      <c r="J49" s="37"/>
      <c r="K49" s="37"/>
      <c r="L49" s="37"/>
      <c r="M49" s="37"/>
      <c r="N49" s="37"/>
      <c r="O49" s="37"/>
      <c r="P49" s="37"/>
    </row>
    <row r="50" spans="1:16" ht="12">
      <c r="A50" s="37" t="s">
        <v>67</v>
      </c>
      <c r="B50" s="37">
        <v>1</v>
      </c>
      <c r="C50" s="37">
        <v>2</v>
      </c>
      <c r="D50" s="37">
        <v>3</v>
      </c>
      <c r="E50" s="37">
        <v>4</v>
      </c>
      <c r="F50" s="37">
        <v>5</v>
      </c>
      <c r="G50" s="37">
        <v>6</v>
      </c>
      <c r="H50" s="37">
        <v>7</v>
      </c>
      <c r="I50" s="37">
        <v>8</v>
      </c>
      <c r="J50" s="37">
        <v>9</v>
      </c>
      <c r="K50" s="37">
        <v>10</v>
      </c>
      <c r="L50" s="37"/>
      <c r="M50" s="37"/>
      <c r="N50" s="37"/>
      <c r="O50" s="37"/>
      <c r="P50" s="37"/>
    </row>
    <row r="51" spans="1:16" ht="12">
      <c r="A51" s="37" t="s">
        <v>44</v>
      </c>
      <c r="B51" s="59">
        <f aca="true" t="shared" si="0" ref="B51:K51">$B$64</f>
        <v>7213.974358974359</v>
      </c>
      <c r="C51" s="59">
        <f t="shared" si="0"/>
        <v>7213.974358974359</v>
      </c>
      <c r="D51" s="59">
        <f t="shared" si="0"/>
        <v>7213.974358974359</v>
      </c>
      <c r="E51" s="59">
        <f t="shared" si="0"/>
        <v>7213.974358974359</v>
      </c>
      <c r="F51" s="59">
        <f t="shared" si="0"/>
        <v>7213.974358974359</v>
      </c>
      <c r="G51" s="59">
        <f t="shared" si="0"/>
        <v>7213.974358974359</v>
      </c>
      <c r="H51" s="59">
        <f t="shared" si="0"/>
        <v>7213.974358974359</v>
      </c>
      <c r="I51" s="59">
        <f t="shared" si="0"/>
        <v>7213.974358974359</v>
      </c>
      <c r="J51" s="59">
        <f t="shared" si="0"/>
        <v>7213.974358974359</v>
      </c>
      <c r="K51" s="59">
        <f t="shared" si="0"/>
        <v>7213.974358974359</v>
      </c>
      <c r="L51" s="37"/>
      <c r="M51" s="37"/>
      <c r="N51" s="37"/>
      <c r="O51" s="37"/>
      <c r="P51" s="37"/>
    </row>
    <row r="52" spans="1:16" ht="12">
      <c r="A52" s="37" t="s">
        <v>45</v>
      </c>
      <c r="B52" s="59">
        <f>+B72</f>
        <v>0</v>
      </c>
      <c r="C52" s="59">
        <f>+B73</f>
        <v>0</v>
      </c>
      <c r="D52" s="59">
        <f>+B74</f>
        <v>0</v>
      </c>
      <c r="E52" s="59">
        <f>+B75</f>
        <v>0</v>
      </c>
      <c r="F52" s="59">
        <f>+B76</f>
        <v>0</v>
      </c>
      <c r="G52" s="59">
        <f>+B77</f>
        <v>0</v>
      </c>
      <c r="H52" s="59">
        <f>+B78</f>
        <v>0</v>
      </c>
      <c r="I52" s="59">
        <f>+B79</f>
        <v>0</v>
      </c>
      <c r="J52" s="59">
        <f>+B80</f>
        <v>0</v>
      </c>
      <c r="K52" s="59">
        <f>+B81</f>
        <v>0</v>
      </c>
      <c r="L52" s="37"/>
      <c r="M52" s="37"/>
      <c r="N52" s="37"/>
      <c r="O52" s="37"/>
      <c r="P52" s="37"/>
    </row>
    <row r="53" spans="1:16" ht="12">
      <c r="A53" s="49" t="s">
        <v>159</v>
      </c>
      <c r="B53" s="59">
        <f>+$B$85</f>
        <v>26789.890271</v>
      </c>
      <c r="C53" s="59">
        <f>+$B$86</f>
        <v>45912.135251</v>
      </c>
      <c r="D53" s="59">
        <f>+$B$87</f>
        <v>32789.025950999996</v>
      </c>
      <c r="E53" s="59">
        <f>+$B$88</f>
        <v>23415.376451</v>
      </c>
      <c r="F53" s="59">
        <f>+$B$89</f>
        <v>16741.338007</v>
      </c>
      <c r="G53" s="59">
        <f>+$B$90</f>
        <v>16722.590708</v>
      </c>
      <c r="H53" s="59">
        <f>+$B$91</f>
        <v>16741.338007</v>
      </c>
      <c r="I53" s="59">
        <f>+$B$92</f>
        <v>8361.295354</v>
      </c>
      <c r="J53" s="59"/>
      <c r="K53" s="59"/>
      <c r="L53" s="37"/>
      <c r="M53" s="37"/>
      <c r="N53" s="37"/>
      <c r="O53" s="37"/>
      <c r="P53" s="37"/>
    </row>
    <row r="54" spans="1:16" ht="12">
      <c r="A54" s="37" t="s">
        <v>69</v>
      </c>
      <c r="B54" s="59">
        <f>+$B$96</f>
        <v>0</v>
      </c>
      <c r="C54" s="59">
        <f>+$B$97</f>
        <v>0</v>
      </c>
      <c r="D54" s="59">
        <f>+$B$98</f>
        <v>0</v>
      </c>
      <c r="E54" s="59">
        <f>+$B$99</f>
        <v>0</v>
      </c>
      <c r="F54" s="59">
        <f>+$B$100</f>
        <v>0</v>
      </c>
      <c r="G54" s="59">
        <f>+$B$101</f>
        <v>0</v>
      </c>
      <c r="H54" s="59"/>
      <c r="I54" s="59"/>
      <c r="J54" s="59"/>
      <c r="K54" s="59"/>
      <c r="L54" s="37"/>
      <c r="M54" s="37"/>
      <c r="N54" s="37"/>
      <c r="O54" s="37"/>
      <c r="P54" s="37"/>
    </row>
    <row r="55" spans="1:16" ht="12">
      <c r="A55" s="37"/>
      <c r="B55" s="59"/>
      <c r="C55" s="59"/>
      <c r="D55" s="59"/>
      <c r="E55" s="59"/>
      <c r="F55" s="59"/>
      <c r="G55" s="59"/>
      <c r="H55" s="59"/>
      <c r="I55" s="59"/>
      <c r="J55" s="59"/>
      <c r="K55" s="59"/>
      <c r="L55" s="37"/>
      <c r="M55" s="37"/>
      <c r="N55" s="37"/>
      <c r="O55" s="37"/>
      <c r="P55" s="37"/>
    </row>
    <row r="56" spans="1:16" ht="12">
      <c r="A56" s="40" t="s">
        <v>71</v>
      </c>
      <c r="B56" s="59">
        <f aca="true" t="shared" si="1" ref="B56:K56">SUM(B51:B54)</f>
        <v>34003.864629974356</v>
      </c>
      <c r="C56" s="59">
        <f t="shared" si="1"/>
        <v>53126.10960997436</v>
      </c>
      <c r="D56" s="59">
        <f t="shared" si="1"/>
        <v>40003.000309974355</v>
      </c>
      <c r="E56" s="59">
        <f t="shared" si="1"/>
        <v>30629.35080997436</v>
      </c>
      <c r="F56" s="59">
        <f t="shared" si="1"/>
        <v>23955.312365974358</v>
      </c>
      <c r="G56" s="59">
        <f t="shared" si="1"/>
        <v>23936.56506697436</v>
      </c>
      <c r="H56" s="59">
        <f t="shared" si="1"/>
        <v>23955.312365974358</v>
      </c>
      <c r="I56" s="59">
        <f t="shared" si="1"/>
        <v>15575.26971297436</v>
      </c>
      <c r="J56" s="59">
        <f t="shared" si="1"/>
        <v>7213.974358974359</v>
      </c>
      <c r="K56" s="59">
        <f t="shared" si="1"/>
        <v>7213.974358974359</v>
      </c>
      <c r="L56" s="37"/>
      <c r="M56" s="37"/>
      <c r="N56" s="37"/>
      <c r="O56" s="37"/>
      <c r="P56" s="37"/>
    </row>
    <row r="57" spans="1:16" ht="12">
      <c r="A57" s="37"/>
      <c r="B57" s="37"/>
      <c r="C57" s="37"/>
      <c r="D57" s="37"/>
      <c r="E57" s="37"/>
      <c r="F57" s="37"/>
      <c r="G57" s="37"/>
      <c r="H57" s="37"/>
      <c r="I57" s="37"/>
      <c r="J57" s="37"/>
      <c r="K57" s="37"/>
      <c r="L57" s="37"/>
      <c r="M57" s="37"/>
      <c r="N57" s="37"/>
      <c r="O57" s="37"/>
      <c r="P57" s="37"/>
    </row>
    <row r="58" spans="1:16" ht="12">
      <c r="A58" s="40"/>
      <c r="B58" s="71"/>
      <c r="C58" s="37"/>
      <c r="D58" s="37"/>
      <c r="E58" s="37"/>
      <c r="F58" s="37"/>
      <c r="G58" s="37"/>
      <c r="H58" s="37"/>
      <c r="I58" s="37"/>
      <c r="J58" s="37"/>
      <c r="K58" s="37"/>
      <c r="L58" s="37"/>
      <c r="M58" s="37"/>
      <c r="N58" s="37"/>
      <c r="O58" s="37"/>
      <c r="P58" s="37"/>
    </row>
    <row r="59" spans="1:16" ht="12">
      <c r="A59" s="40" t="s">
        <v>44</v>
      </c>
      <c r="B59" s="72"/>
      <c r="C59" s="37"/>
      <c r="D59" s="37"/>
      <c r="E59" s="37"/>
      <c r="F59" s="37"/>
      <c r="G59" s="37"/>
      <c r="H59" s="37"/>
      <c r="I59" s="37"/>
      <c r="J59" s="37"/>
      <c r="K59" s="37">
        <v>0.0613</v>
      </c>
      <c r="L59" s="37"/>
      <c r="M59" s="37"/>
      <c r="N59" s="37"/>
      <c r="O59" s="37"/>
      <c r="P59" s="37"/>
    </row>
    <row r="60" spans="1:16" ht="12">
      <c r="A60" s="37" t="s">
        <v>72</v>
      </c>
      <c r="B60" s="100">
        <f>+C20</f>
        <v>356345</v>
      </c>
      <c r="C60" s="37"/>
      <c r="D60" s="37"/>
      <c r="E60" s="37"/>
      <c r="F60" s="37"/>
      <c r="G60" s="37"/>
      <c r="H60" s="37"/>
      <c r="I60" s="37"/>
      <c r="J60" s="37"/>
      <c r="K60" s="37"/>
      <c r="L60" s="37"/>
      <c r="M60" s="37"/>
      <c r="N60" s="37"/>
      <c r="O60" s="37"/>
      <c r="P60" s="37"/>
    </row>
    <row r="61" spans="1:16" ht="12">
      <c r="A61" s="49" t="s">
        <v>73</v>
      </c>
      <c r="B61" s="73">
        <v>39</v>
      </c>
      <c r="C61" s="37"/>
      <c r="D61" s="37"/>
      <c r="E61" s="37"/>
      <c r="F61" s="37"/>
      <c r="G61" s="37"/>
      <c r="H61" s="37"/>
      <c r="I61" s="37"/>
      <c r="J61" s="37"/>
      <c r="K61" s="37"/>
      <c r="L61" s="37"/>
      <c r="M61" s="37"/>
      <c r="N61" s="37"/>
      <c r="O61" s="37"/>
      <c r="P61" s="37"/>
    </row>
    <row r="62" spans="1:16" ht="12">
      <c r="A62" s="49" t="s">
        <v>74</v>
      </c>
      <c r="B62" s="101">
        <f>+D20</f>
        <v>75000</v>
      </c>
      <c r="C62" s="37"/>
      <c r="D62" s="37"/>
      <c r="E62" s="37"/>
      <c r="F62" s="37"/>
      <c r="G62" s="37"/>
      <c r="H62" s="37"/>
      <c r="I62" s="37"/>
      <c r="J62" s="37"/>
      <c r="K62" s="37"/>
      <c r="L62" s="37"/>
      <c r="M62" s="37"/>
      <c r="N62" s="37"/>
      <c r="O62" s="37"/>
      <c r="P62" s="37"/>
    </row>
    <row r="63" spans="1:16" ht="12">
      <c r="A63" s="49" t="s">
        <v>75</v>
      </c>
      <c r="B63" s="73">
        <v>39</v>
      </c>
      <c r="C63" s="37"/>
      <c r="D63" s="37"/>
      <c r="E63" s="37"/>
      <c r="F63" s="37"/>
      <c r="G63" s="37"/>
      <c r="H63" s="37"/>
      <c r="I63" s="37"/>
      <c r="J63" s="37"/>
      <c r="K63" s="37"/>
      <c r="L63" s="37"/>
      <c r="M63" s="37"/>
      <c r="N63" s="37"/>
      <c r="O63" s="37"/>
      <c r="P63" s="37"/>
    </row>
    <row r="64" spans="1:16" ht="12">
      <c r="A64" s="37" t="s">
        <v>143</v>
      </c>
      <c r="B64" s="59">
        <f>(B60-B62)/B63</f>
        <v>7213.974358974359</v>
      </c>
      <c r="C64" s="37"/>
      <c r="D64" s="37"/>
      <c r="E64" s="37"/>
      <c r="F64" s="37"/>
      <c r="G64" s="37"/>
      <c r="H64" s="37"/>
      <c r="I64" s="37"/>
      <c r="J64" s="37"/>
      <c r="K64" s="37"/>
      <c r="L64" s="37"/>
      <c r="M64" s="37"/>
      <c r="N64" s="37"/>
      <c r="O64" s="37"/>
      <c r="P64" s="37"/>
    </row>
    <row r="65" spans="1:16" ht="12">
      <c r="A65" s="37"/>
      <c r="B65" s="37"/>
      <c r="C65" s="37"/>
      <c r="D65" s="37"/>
      <c r="E65" s="37"/>
      <c r="F65" s="37"/>
      <c r="G65" s="37"/>
      <c r="H65" s="37"/>
      <c r="I65" s="37"/>
      <c r="J65" s="37"/>
      <c r="K65" s="37"/>
      <c r="L65" s="37"/>
      <c r="M65" s="37"/>
      <c r="N65" s="37"/>
      <c r="O65" s="37"/>
      <c r="P65" s="37"/>
    </row>
    <row r="66" spans="1:16" ht="12">
      <c r="A66" s="40" t="s">
        <v>45</v>
      </c>
      <c r="B66" s="37"/>
      <c r="C66" s="37"/>
      <c r="D66" s="37"/>
      <c r="E66" s="37"/>
      <c r="F66" s="37"/>
      <c r="G66" s="37"/>
      <c r="H66" s="37"/>
      <c r="I66" s="37"/>
      <c r="J66" s="37"/>
      <c r="K66" s="37"/>
      <c r="L66" s="37"/>
      <c r="M66" s="37"/>
      <c r="N66" s="37"/>
      <c r="O66" s="37"/>
      <c r="P66" s="37"/>
    </row>
    <row r="67" spans="1:16" ht="12">
      <c r="A67" s="37" t="s">
        <v>72</v>
      </c>
      <c r="B67" s="56">
        <f>$H$20</f>
        <v>0</v>
      </c>
      <c r="C67" s="37"/>
      <c r="D67" s="37"/>
      <c r="E67" s="37"/>
      <c r="F67" s="37"/>
      <c r="G67" s="37"/>
      <c r="H67" s="37"/>
      <c r="I67" s="37"/>
      <c r="J67" s="37"/>
      <c r="K67" s="37"/>
      <c r="L67" s="37"/>
      <c r="M67" s="37"/>
      <c r="N67" s="37"/>
      <c r="O67" s="37"/>
      <c r="P67" s="37"/>
    </row>
    <row r="68" spans="1:16" ht="12">
      <c r="A68" s="37" t="s">
        <v>73</v>
      </c>
      <c r="B68" s="37">
        <v>10</v>
      </c>
      <c r="C68" s="37"/>
      <c r="D68" s="37"/>
      <c r="E68" s="37"/>
      <c r="F68" s="37"/>
      <c r="G68" s="37"/>
      <c r="H68" s="37"/>
      <c r="I68" s="37"/>
      <c r="J68" s="37"/>
      <c r="K68" s="37"/>
      <c r="L68" s="37"/>
      <c r="M68" s="37"/>
      <c r="N68" s="37"/>
      <c r="O68" s="37"/>
      <c r="P68" s="37"/>
    </row>
    <row r="69" spans="1:16" ht="12">
      <c r="A69" s="37"/>
      <c r="B69" s="32"/>
      <c r="C69" s="37"/>
      <c r="D69" s="37"/>
      <c r="E69" s="37"/>
      <c r="F69" s="37"/>
      <c r="G69" s="37"/>
      <c r="H69" s="37"/>
      <c r="I69" s="37"/>
      <c r="J69" s="37"/>
      <c r="K69" s="37"/>
      <c r="L69" s="37"/>
      <c r="M69" s="37"/>
      <c r="N69" s="37"/>
      <c r="O69" s="37"/>
      <c r="P69" s="37"/>
    </row>
    <row r="70" spans="1:16" ht="12">
      <c r="A70" s="37"/>
      <c r="B70" s="37"/>
      <c r="C70" s="37"/>
      <c r="D70" s="37"/>
      <c r="E70" s="37"/>
      <c r="F70" s="37"/>
      <c r="G70" s="37"/>
      <c r="H70" s="37"/>
      <c r="I70" s="37"/>
      <c r="J70" s="37"/>
      <c r="K70" s="37"/>
      <c r="L70" s="37"/>
      <c r="M70" s="37"/>
      <c r="N70" s="37"/>
      <c r="O70" s="37"/>
      <c r="P70" s="37"/>
    </row>
    <row r="71" spans="1:16" ht="12">
      <c r="A71" s="70" t="s">
        <v>67</v>
      </c>
      <c r="B71" s="74" t="s">
        <v>48</v>
      </c>
      <c r="C71" s="70" t="s">
        <v>76</v>
      </c>
      <c r="D71" s="37"/>
      <c r="E71" s="37"/>
      <c r="F71" s="37"/>
      <c r="G71" s="37"/>
      <c r="H71" s="37"/>
      <c r="I71" s="37"/>
      <c r="J71" s="37"/>
      <c r="K71" s="37"/>
      <c r="L71" s="37"/>
      <c r="M71" s="37"/>
      <c r="N71" s="37"/>
      <c r="O71" s="37"/>
      <c r="P71" s="37"/>
    </row>
    <row r="72" spans="1:16" ht="12">
      <c r="A72" s="37">
        <v>1</v>
      </c>
      <c r="B72" s="56">
        <f aca="true" t="shared" si="2" ref="B72:B81">$B$67*C72</f>
        <v>0</v>
      </c>
      <c r="C72" s="75">
        <v>0.1</v>
      </c>
      <c r="D72" s="37"/>
      <c r="E72" s="37"/>
      <c r="F72" s="37"/>
      <c r="G72" s="37"/>
      <c r="H72" s="37"/>
      <c r="I72" s="37"/>
      <c r="J72" s="37"/>
      <c r="K72" s="37"/>
      <c r="L72" s="37"/>
      <c r="M72" s="37"/>
      <c r="N72" s="37"/>
      <c r="O72" s="37"/>
      <c r="P72" s="37"/>
    </row>
    <row r="73" spans="1:16" ht="12">
      <c r="A73" s="37">
        <v>2</v>
      </c>
      <c r="B73" s="56">
        <f t="shared" si="2"/>
        <v>0</v>
      </c>
      <c r="C73" s="75">
        <v>0.14</v>
      </c>
      <c r="D73" s="37"/>
      <c r="E73" s="37"/>
      <c r="F73" s="37"/>
      <c r="G73" s="37"/>
      <c r="H73" s="37"/>
      <c r="I73" s="37"/>
      <c r="J73" s="37"/>
      <c r="K73" s="37"/>
      <c r="L73" s="37"/>
      <c r="M73" s="37"/>
      <c r="N73" s="37"/>
      <c r="O73" s="37"/>
      <c r="P73" s="37"/>
    </row>
    <row r="74" spans="1:16" ht="12">
      <c r="A74" s="37">
        <v>3</v>
      </c>
      <c r="B74" s="56">
        <f t="shared" si="2"/>
        <v>0</v>
      </c>
      <c r="C74" s="75">
        <v>0.14</v>
      </c>
      <c r="D74" s="37"/>
      <c r="E74" s="37"/>
      <c r="F74" s="37"/>
      <c r="G74" s="37"/>
      <c r="H74" s="37"/>
      <c r="I74" s="37"/>
      <c r="J74" s="37"/>
      <c r="K74" s="37"/>
      <c r="L74" s="37"/>
      <c r="M74" s="37"/>
      <c r="N74" s="37"/>
      <c r="O74" s="37"/>
      <c r="P74" s="37"/>
    </row>
    <row r="75" spans="1:16" ht="12">
      <c r="A75" s="37">
        <v>4</v>
      </c>
      <c r="B75" s="56">
        <f t="shared" si="2"/>
        <v>0</v>
      </c>
      <c r="C75" s="75">
        <v>0.14</v>
      </c>
      <c r="D75" s="37"/>
      <c r="E75" s="37"/>
      <c r="F75" s="37"/>
      <c r="G75" s="37"/>
      <c r="H75" s="37"/>
      <c r="I75" s="37"/>
      <c r="J75" s="37"/>
      <c r="K75" s="37"/>
      <c r="L75" s="37"/>
      <c r="M75" s="37"/>
      <c r="N75" s="37"/>
      <c r="O75" s="37"/>
      <c r="P75" s="37"/>
    </row>
    <row r="76" spans="1:16" ht="12">
      <c r="A76" s="37">
        <v>5</v>
      </c>
      <c r="B76" s="56">
        <f t="shared" si="2"/>
        <v>0</v>
      </c>
      <c r="C76" s="75">
        <v>0.14</v>
      </c>
      <c r="D76" s="37"/>
      <c r="E76" s="37"/>
      <c r="F76" s="37"/>
      <c r="G76" s="37"/>
      <c r="H76" s="37"/>
      <c r="I76" s="37"/>
      <c r="J76" s="37"/>
      <c r="K76" s="37"/>
      <c r="L76" s="37"/>
      <c r="M76" s="37"/>
      <c r="N76" s="37"/>
      <c r="O76" s="37"/>
      <c r="P76" s="37"/>
    </row>
    <row r="77" spans="1:16" ht="12">
      <c r="A77" s="37">
        <v>6</v>
      </c>
      <c r="B77" s="56">
        <f t="shared" si="2"/>
        <v>0</v>
      </c>
      <c r="C77" s="75">
        <v>0.14</v>
      </c>
      <c r="D77" s="37"/>
      <c r="E77" s="37"/>
      <c r="F77" s="37"/>
      <c r="G77" s="37"/>
      <c r="H77" s="37"/>
      <c r="I77" s="37"/>
      <c r="J77" s="37"/>
      <c r="K77" s="37"/>
      <c r="L77" s="37"/>
      <c r="M77" s="37"/>
      <c r="N77" s="37"/>
      <c r="O77" s="37"/>
      <c r="P77" s="37"/>
    </row>
    <row r="78" spans="1:16" ht="12">
      <c r="A78" s="37">
        <v>7</v>
      </c>
      <c r="B78" s="56">
        <f t="shared" si="2"/>
        <v>0</v>
      </c>
      <c r="C78" s="75">
        <v>0.14</v>
      </c>
      <c r="D78" s="37"/>
      <c r="E78" s="37"/>
      <c r="F78" s="37"/>
      <c r="G78" s="37"/>
      <c r="H78" s="37"/>
      <c r="I78" s="37"/>
      <c r="J78" s="37"/>
      <c r="K78" s="37"/>
      <c r="L78" s="37"/>
      <c r="M78" s="37"/>
      <c r="N78" s="37"/>
      <c r="O78" s="37"/>
      <c r="P78" s="37"/>
    </row>
    <row r="79" spans="1:16" ht="12">
      <c r="A79" s="37">
        <v>8</v>
      </c>
      <c r="B79" s="56">
        <f t="shared" si="2"/>
        <v>0</v>
      </c>
      <c r="C79" s="75">
        <v>0.14</v>
      </c>
      <c r="D79" s="37"/>
      <c r="E79" s="37"/>
      <c r="F79" s="37"/>
      <c r="G79" s="37"/>
      <c r="H79" s="37"/>
      <c r="I79" s="37"/>
      <c r="J79" s="37"/>
      <c r="K79" s="37"/>
      <c r="L79" s="37"/>
      <c r="M79" s="37"/>
      <c r="N79" s="37"/>
      <c r="O79" s="37"/>
      <c r="P79" s="37"/>
    </row>
    <row r="80" spans="1:16" ht="12">
      <c r="A80" s="37">
        <v>9</v>
      </c>
      <c r="B80" s="56">
        <f t="shared" si="2"/>
        <v>0</v>
      </c>
      <c r="C80" s="75">
        <v>0.14</v>
      </c>
      <c r="D80" s="37"/>
      <c r="E80" s="37"/>
      <c r="F80" s="37"/>
      <c r="G80" s="37"/>
      <c r="H80" s="37"/>
      <c r="I80" s="37"/>
      <c r="J80" s="37"/>
      <c r="K80" s="37"/>
      <c r="L80" s="37"/>
      <c r="M80" s="37"/>
      <c r="N80" s="37"/>
      <c r="O80" s="37"/>
      <c r="P80" s="37"/>
    </row>
    <row r="81" spans="1:16" ht="12">
      <c r="A81" s="37">
        <v>10</v>
      </c>
      <c r="B81" s="56">
        <f t="shared" si="2"/>
        <v>0</v>
      </c>
      <c r="C81" s="75">
        <v>0.14</v>
      </c>
      <c r="D81" s="37"/>
      <c r="E81" s="37"/>
      <c r="F81" s="37"/>
      <c r="G81" s="37"/>
      <c r="H81" s="37"/>
      <c r="I81" s="37"/>
      <c r="J81" s="37"/>
      <c r="K81" s="37"/>
      <c r="L81" s="37"/>
      <c r="M81" s="37"/>
      <c r="N81" s="37"/>
      <c r="O81" s="37"/>
      <c r="P81" s="37"/>
    </row>
    <row r="82" spans="1:16" ht="12">
      <c r="A82" s="37"/>
      <c r="B82" s="37"/>
      <c r="C82" s="37"/>
      <c r="D82" s="49"/>
      <c r="E82" s="37"/>
      <c r="F82" s="37"/>
      <c r="G82" s="37"/>
      <c r="H82" s="37"/>
      <c r="I82" s="37"/>
      <c r="J82" s="37"/>
      <c r="K82" s="37"/>
      <c r="L82" s="37"/>
      <c r="M82" s="37"/>
      <c r="N82" s="37"/>
      <c r="O82" s="37"/>
      <c r="P82" s="37"/>
    </row>
    <row r="83" spans="1:16" ht="12">
      <c r="A83" s="40" t="s">
        <v>46</v>
      </c>
      <c r="B83" s="37"/>
      <c r="C83" s="37"/>
      <c r="D83" s="49"/>
      <c r="E83" s="37"/>
      <c r="F83" s="40"/>
      <c r="G83" s="40"/>
      <c r="H83" s="40"/>
      <c r="I83" s="37"/>
      <c r="J83" s="37"/>
      <c r="K83" s="37"/>
      <c r="L83" s="37"/>
      <c r="M83" s="37"/>
      <c r="N83" s="37"/>
      <c r="O83" s="37"/>
      <c r="P83" s="37"/>
    </row>
    <row r="84" spans="1:16" ht="12">
      <c r="A84" s="70" t="s">
        <v>67</v>
      </c>
      <c r="B84" s="74" t="s">
        <v>48</v>
      </c>
      <c r="C84" s="70" t="s">
        <v>76</v>
      </c>
      <c r="D84" s="73"/>
      <c r="E84" s="40"/>
      <c r="F84" s="73"/>
      <c r="G84" s="73"/>
      <c r="H84" s="73"/>
      <c r="I84" s="73"/>
      <c r="J84" s="73"/>
      <c r="K84" s="73"/>
      <c r="L84" s="37"/>
      <c r="M84" s="37"/>
      <c r="N84" s="37"/>
      <c r="O84" s="37"/>
      <c r="P84" s="37"/>
    </row>
    <row r="85" spans="1:16" ht="12">
      <c r="A85" s="37">
        <v>1</v>
      </c>
      <c r="B85" s="86">
        <f aca="true" t="shared" si="3" ref="B85:B92">$C$29*C85</f>
        <v>26789.890271</v>
      </c>
      <c r="C85" s="76">
        <v>0.1429</v>
      </c>
      <c r="D85" s="37"/>
      <c r="E85" s="73"/>
      <c r="F85" s="37"/>
      <c r="G85" s="37"/>
      <c r="H85" s="37"/>
      <c r="I85" s="37"/>
      <c r="J85" s="37"/>
      <c r="K85" s="37"/>
      <c r="L85" s="37"/>
      <c r="M85" s="37"/>
      <c r="N85" s="37"/>
      <c r="O85" s="37"/>
      <c r="P85" s="37"/>
    </row>
    <row r="86" spans="1:16" ht="12">
      <c r="A86" s="37">
        <v>2</v>
      </c>
      <c r="B86" s="86">
        <f t="shared" si="3"/>
        <v>45912.135251</v>
      </c>
      <c r="C86" s="76">
        <v>0.2449</v>
      </c>
      <c r="D86" s="37"/>
      <c r="E86" s="37"/>
      <c r="F86" s="37"/>
      <c r="G86" s="37"/>
      <c r="H86" s="37"/>
      <c r="I86" s="37"/>
      <c r="J86" s="37"/>
      <c r="K86" s="37"/>
      <c r="L86" s="37"/>
      <c r="M86" s="37"/>
      <c r="N86" s="37"/>
      <c r="O86" s="37"/>
      <c r="P86" s="37"/>
    </row>
    <row r="87" spans="1:16" ht="12">
      <c r="A87" s="37">
        <v>3</v>
      </c>
      <c r="B87" s="86">
        <f t="shared" si="3"/>
        <v>32789.025950999996</v>
      </c>
      <c r="C87" s="76">
        <v>0.1749</v>
      </c>
      <c r="D87" s="37"/>
      <c r="E87" s="37"/>
      <c r="F87" s="37"/>
      <c r="G87" s="37"/>
      <c r="H87" s="37"/>
      <c r="I87" s="37"/>
      <c r="J87" s="37"/>
      <c r="K87" s="37"/>
      <c r="L87" s="37"/>
      <c r="M87" s="37"/>
      <c r="N87" s="37"/>
      <c r="O87" s="37"/>
      <c r="P87" s="37"/>
    </row>
    <row r="88" spans="1:16" ht="12">
      <c r="A88" s="37">
        <v>4</v>
      </c>
      <c r="B88" s="86">
        <f t="shared" si="3"/>
        <v>23415.376451</v>
      </c>
      <c r="C88" s="76">
        <v>0.1249</v>
      </c>
      <c r="D88" s="37"/>
      <c r="E88" s="37"/>
      <c r="F88" s="37"/>
      <c r="G88" s="37"/>
      <c r="H88" s="37"/>
      <c r="I88" s="37"/>
      <c r="J88" s="37"/>
      <c r="K88" s="37"/>
      <c r="L88" s="37"/>
      <c r="M88" s="37"/>
      <c r="N88" s="37"/>
      <c r="O88" s="37"/>
      <c r="P88" s="37"/>
    </row>
    <row r="89" spans="1:16" ht="12">
      <c r="A89" s="37">
        <v>5</v>
      </c>
      <c r="B89" s="86">
        <f t="shared" si="3"/>
        <v>16741.338007</v>
      </c>
      <c r="C89" s="76">
        <v>0.0893</v>
      </c>
      <c r="D89" s="37"/>
      <c r="E89" s="37"/>
      <c r="F89" s="37"/>
      <c r="G89" s="37"/>
      <c r="H89" s="37"/>
      <c r="I89" s="37"/>
      <c r="J89" s="37"/>
      <c r="K89" s="37"/>
      <c r="L89" s="37"/>
      <c r="M89" s="37"/>
      <c r="N89" s="37"/>
      <c r="O89" s="37"/>
      <c r="P89" s="37"/>
    </row>
    <row r="90" spans="1:16" ht="12">
      <c r="A90" s="37">
        <v>6</v>
      </c>
      <c r="B90" s="86">
        <f t="shared" si="3"/>
        <v>16722.590708</v>
      </c>
      <c r="C90" s="76">
        <v>0.0892</v>
      </c>
      <c r="D90" s="37"/>
      <c r="E90" s="37"/>
      <c r="F90" s="37"/>
      <c r="G90" s="37"/>
      <c r="H90" s="37"/>
      <c r="I90" s="37"/>
      <c r="J90" s="37"/>
      <c r="K90" s="37"/>
      <c r="L90" s="37"/>
      <c r="M90" s="37"/>
      <c r="N90" s="37"/>
      <c r="O90" s="37"/>
      <c r="P90" s="37"/>
    </row>
    <row r="91" spans="1:16" ht="12">
      <c r="A91" s="37">
        <v>7</v>
      </c>
      <c r="B91" s="86">
        <f t="shared" si="3"/>
        <v>16741.338007</v>
      </c>
      <c r="C91" s="76">
        <v>0.0893</v>
      </c>
      <c r="D91" s="37"/>
      <c r="E91" s="37"/>
      <c r="F91" s="37"/>
      <c r="G91" s="37"/>
      <c r="H91" s="37"/>
      <c r="I91" s="37"/>
      <c r="J91" s="37"/>
      <c r="K91" s="37"/>
      <c r="L91" s="37"/>
      <c r="M91" s="37"/>
      <c r="N91" s="37"/>
      <c r="O91" s="37"/>
      <c r="P91" s="37"/>
    </row>
    <row r="92" spans="1:16" ht="12">
      <c r="A92" s="37">
        <v>8</v>
      </c>
      <c r="B92" s="86">
        <f t="shared" si="3"/>
        <v>8361.295354</v>
      </c>
      <c r="C92" s="76">
        <v>0.0446</v>
      </c>
      <c r="D92" s="37"/>
      <c r="E92" s="37"/>
      <c r="F92" s="37"/>
      <c r="G92" s="37"/>
      <c r="H92" s="37"/>
      <c r="I92" s="37"/>
      <c r="J92" s="37"/>
      <c r="K92" s="37"/>
      <c r="L92" s="37"/>
      <c r="M92" s="37"/>
      <c r="N92" s="37"/>
      <c r="O92" s="37"/>
      <c r="P92" s="37"/>
    </row>
    <row r="93" spans="1:16" ht="12">
      <c r="A93" s="37"/>
      <c r="B93" s="37"/>
      <c r="C93" s="37"/>
      <c r="D93" s="37"/>
      <c r="E93" s="37"/>
      <c r="F93" s="37"/>
      <c r="G93" s="37"/>
      <c r="H93" s="37"/>
      <c r="I93" s="37"/>
      <c r="J93" s="37"/>
      <c r="K93" s="37"/>
      <c r="L93" s="37"/>
      <c r="M93" s="37"/>
      <c r="N93" s="37"/>
      <c r="O93" s="37"/>
      <c r="P93" s="37"/>
    </row>
    <row r="94" spans="1:16" ht="12">
      <c r="A94" s="40" t="s">
        <v>47</v>
      </c>
      <c r="B94" s="37"/>
      <c r="C94" s="37"/>
      <c r="D94" s="37"/>
      <c r="E94" s="37"/>
      <c r="F94" s="37"/>
      <c r="G94" s="37"/>
      <c r="H94" s="37"/>
      <c r="I94" s="37"/>
      <c r="J94" s="37"/>
      <c r="K94" s="37"/>
      <c r="L94" s="37"/>
      <c r="M94" s="37"/>
      <c r="N94" s="37"/>
      <c r="O94" s="37"/>
      <c r="P94" s="37"/>
    </row>
    <row r="95" spans="1:16" ht="12">
      <c r="A95" s="70" t="s">
        <v>67</v>
      </c>
      <c r="B95" s="74" t="s">
        <v>48</v>
      </c>
      <c r="C95" s="70" t="s">
        <v>76</v>
      </c>
      <c r="D95" s="37"/>
      <c r="E95" s="37"/>
      <c r="F95" s="37"/>
      <c r="G95" s="37"/>
      <c r="H95" s="37"/>
      <c r="I95" s="37"/>
      <c r="J95" s="37"/>
      <c r="K95" s="37"/>
      <c r="L95" s="37"/>
      <c r="M95" s="37"/>
      <c r="N95" s="37"/>
      <c r="O95" s="37"/>
      <c r="P95" s="37"/>
    </row>
    <row r="96" spans="1:16" ht="12">
      <c r="A96" s="37">
        <v>1</v>
      </c>
      <c r="B96" s="86">
        <f aca="true" t="shared" si="4" ref="B96:B101">$H$29*C96</f>
        <v>0</v>
      </c>
      <c r="C96" s="77">
        <v>0.2</v>
      </c>
      <c r="D96" s="37"/>
      <c r="E96" s="37"/>
      <c r="F96" s="37"/>
      <c r="G96" s="37"/>
      <c r="H96" s="37"/>
      <c r="I96" s="37"/>
      <c r="J96" s="37"/>
      <c r="K96" s="37"/>
      <c r="L96" s="37"/>
      <c r="M96" s="37"/>
      <c r="N96" s="37"/>
      <c r="O96" s="37"/>
      <c r="P96" s="37"/>
    </row>
    <row r="97" spans="1:16" ht="12">
      <c r="A97" s="37">
        <v>2</v>
      </c>
      <c r="B97" s="86">
        <f t="shared" si="4"/>
        <v>0</v>
      </c>
      <c r="C97" s="77">
        <v>0.32</v>
      </c>
      <c r="D97" s="37"/>
      <c r="E97" s="37"/>
      <c r="F97" s="37"/>
      <c r="G97" s="37"/>
      <c r="H97" s="37"/>
      <c r="I97" s="37"/>
      <c r="J97" s="37"/>
      <c r="K97" s="37"/>
      <c r="L97" s="37"/>
      <c r="M97" s="37"/>
      <c r="N97" s="37"/>
      <c r="O97" s="37"/>
      <c r="P97" s="37"/>
    </row>
    <row r="98" spans="1:16" ht="12">
      <c r="A98" s="37">
        <v>3</v>
      </c>
      <c r="B98" s="86">
        <f t="shared" si="4"/>
        <v>0</v>
      </c>
      <c r="C98" s="77">
        <v>0.192</v>
      </c>
      <c r="D98" s="37"/>
      <c r="E98" s="37"/>
      <c r="F98" s="37"/>
      <c r="G98" s="37"/>
      <c r="H98" s="37"/>
      <c r="I98" s="37"/>
      <c r="J98" s="37"/>
      <c r="K98" s="37"/>
      <c r="L98" s="37"/>
      <c r="M98" s="37"/>
      <c r="N98" s="37"/>
      <c r="O98" s="37"/>
      <c r="P98" s="37"/>
    </row>
    <row r="99" spans="1:16" ht="12">
      <c r="A99" s="37">
        <v>4</v>
      </c>
      <c r="B99" s="86">
        <f t="shared" si="4"/>
        <v>0</v>
      </c>
      <c r="C99" s="77">
        <v>0.1152</v>
      </c>
      <c r="D99" s="37"/>
      <c r="E99" s="37"/>
      <c r="F99" s="37"/>
      <c r="G99" s="37"/>
      <c r="H99" s="37"/>
      <c r="I99" s="37"/>
      <c r="J99" s="37"/>
      <c r="K99" s="37"/>
      <c r="L99" s="37"/>
      <c r="M99" s="37"/>
      <c r="N99" s="37"/>
      <c r="O99" s="37"/>
      <c r="P99" s="37"/>
    </row>
    <row r="100" spans="1:16" ht="12">
      <c r="A100" s="37">
        <v>5</v>
      </c>
      <c r="B100" s="86">
        <f t="shared" si="4"/>
        <v>0</v>
      </c>
      <c r="C100" s="77">
        <v>0.1152</v>
      </c>
      <c r="D100" s="37"/>
      <c r="E100" s="37"/>
      <c r="F100" s="37"/>
      <c r="G100" s="37"/>
      <c r="H100" s="37"/>
      <c r="I100" s="37"/>
      <c r="J100" s="37"/>
      <c r="K100" s="37"/>
      <c r="L100" s="37"/>
      <c r="M100" s="37"/>
      <c r="N100" s="37"/>
      <c r="O100" s="37"/>
      <c r="P100" s="37"/>
    </row>
    <row r="101" spans="1:16" ht="12">
      <c r="A101" s="37">
        <v>6</v>
      </c>
      <c r="B101" s="86">
        <f t="shared" si="4"/>
        <v>0</v>
      </c>
      <c r="C101" s="77">
        <v>0.0576</v>
      </c>
      <c r="D101" s="37"/>
      <c r="E101" s="37"/>
      <c r="F101" s="37"/>
      <c r="G101" s="37"/>
      <c r="H101" s="37"/>
      <c r="I101" s="37"/>
      <c r="J101" s="37"/>
      <c r="K101" s="37"/>
      <c r="L101" s="37"/>
      <c r="M101" s="37"/>
      <c r="N101" s="37"/>
      <c r="O101" s="37"/>
      <c r="P101" s="37"/>
    </row>
    <row r="102" spans="1:16" ht="12.75">
      <c r="A102" s="37"/>
      <c r="B102" s="37"/>
      <c r="C102" s="37"/>
      <c r="D102" s="78"/>
      <c r="E102" s="37"/>
      <c r="F102" s="37"/>
      <c r="G102" s="37"/>
      <c r="H102" s="37"/>
      <c r="I102" s="37"/>
      <c r="J102" s="37"/>
      <c r="K102" s="37"/>
      <c r="L102" s="37"/>
      <c r="M102" s="37"/>
      <c r="N102" s="37"/>
      <c r="O102" s="37"/>
      <c r="P102" s="37"/>
    </row>
    <row r="103" spans="1:16" ht="12.75">
      <c r="A103" s="37"/>
      <c r="B103" s="37"/>
      <c r="C103" s="37"/>
      <c r="D103" s="78"/>
      <c r="E103" s="37"/>
      <c r="F103" s="37"/>
      <c r="G103" s="37"/>
      <c r="H103" s="37"/>
      <c r="I103" s="37"/>
      <c r="J103" s="37"/>
      <c r="K103" s="37"/>
      <c r="L103" s="37"/>
      <c r="M103" s="37"/>
      <c r="N103" s="37"/>
      <c r="O103" s="37"/>
      <c r="P103" s="37"/>
    </row>
    <row r="104" spans="1:16" ht="12.75">
      <c r="A104" s="37"/>
      <c r="B104" s="37"/>
      <c r="C104" s="37"/>
      <c r="D104" s="78"/>
      <c r="E104" s="37"/>
      <c r="F104" s="37"/>
      <c r="G104" s="37"/>
      <c r="H104" s="37"/>
      <c r="I104" s="37"/>
      <c r="J104" s="37"/>
      <c r="K104" s="37"/>
      <c r="L104" s="37"/>
      <c r="M104" s="37"/>
      <c r="N104" s="37"/>
      <c r="O104" s="37"/>
      <c r="P104" s="37"/>
    </row>
    <row r="105" spans="1:16" ht="12.75">
      <c r="A105" s="37"/>
      <c r="B105" s="37"/>
      <c r="C105" s="37"/>
      <c r="D105" s="78"/>
      <c r="E105" s="37"/>
      <c r="F105" s="37"/>
      <c r="G105" s="37"/>
      <c r="H105" s="37"/>
      <c r="I105" s="37"/>
      <c r="J105" s="37"/>
      <c r="K105" s="37"/>
      <c r="L105" s="37"/>
      <c r="M105" s="37"/>
      <c r="N105" s="37"/>
      <c r="O105" s="37"/>
      <c r="P105" s="37"/>
    </row>
    <row r="106" spans="1:16" ht="12">
      <c r="A106" s="37"/>
      <c r="B106" s="37"/>
      <c r="C106" s="37"/>
      <c r="D106" s="37"/>
      <c r="E106" s="37"/>
      <c r="F106" s="37"/>
      <c r="G106" s="37"/>
      <c r="H106" s="37"/>
      <c r="I106" s="37"/>
      <c r="J106" s="37"/>
      <c r="K106" s="37"/>
      <c r="L106" s="37"/>
      <c r="M106" s="37"/>
      <c r="N106" s="37"/>
      <c r="O106" s="37"/>
      <c r="P106" s="37"/>
    </row>
    <row r="107" spans="1:16" ht="12">
      <c r="A107" s="37"/>
      <c r="B107" s="37"/>
      <c r="C107" s="37"/>
      <c r="D107" s="37"/>
      <c r="E107" s="37"/>
      <c r="F107" s="37"/>
      <c r="G107" s="37"/>
      <c r="H107" s="37"/>
      <c r="I107" s="37"/>
      <c r="J107" s="37"/>
      <c r="K107" s="37"/>
      <c r="L107" s="37"/>
      <c r="M107" s="37"/>
      <c r="N107" s="37"/>
      <c r="O107" s="37"/>
      <c r="P107" s="37"/>
    </row>
    <row r="108" spans="1:16" ht="12">
      <c r="A108" s="37"/>
      <c r="B108" s="37"/>
      <c r="C108" s="37"/>
      <c r="D108" s="37"/>
      <c r="E108" s="37"/>
      <c r="F108" s="37"/>
      <c r="G108" s="37"/>
      <c r="H108" s="37"/>
      <c r="I108" s="37"/>
      <c r="J108" s="37"/>
      <c r="K108" s="37"/>
      <c r="L108" s="37"/>
      <c r="M108" s="37"/>
      <c r="N108" s="37"/>
      <c r="O108" s="37"/>
      <c r="P108" s="37"/>
    </row>
    <row r="109" spans="1:16" ht="12">
      <c r="A109" s="37"/>
      <c r="B109" s="37"/>
      <c r="C109" s="37"/>
      <c r="D109" s="37"/>
      <c r="E109" s="37"/>
      <c r="F109" s="37"/>
      <c r="G109" s="37"/>
      <c r="H109" s="37"/>
      <c r="I109" s="37"/>
      <c r="J109" s="37"/>
      <c r="K109" s="37"/>
      <c r="L109" s="37"/>
      <c r="M109" s="37"/>
      <c r="N109" s="37"/>
      <c r="O109" s="37"/>
      <c r="P109" s="37"/>
    </row>
    <row r="110" spans="1:16" ht="12">
      <c r="A110" s="37"/>
      <c r="B110" s="37"/>
      <c r="C110" s="37"/>
      <c r="D110" s="37"/>
      <c r="E110" s="37"/>
      <c r="F110" s="37"/>
      <c r="G110" s="37"/>
      <c r="H110" s="37"/>
      <c r="I110" s="37"/>
      <c r="J110" s="37"/>
      <c r="K110" s="37"/>
      <c r="L110" s="37"/>
      <c r="M110" s="37"/>
      <c r="N110" s="37"/>
      <c r="O110" s="37"/>
      <c r="P110" s="37"/>
    </row>
    <row r="111" spans="1:16" ht="12">
      <c r="A111" s="37"/>
      <c r="B111" s="37"/>
      <c r="C111" s="37"/>
      <c r="D111" s="37"/>
      <c r="E111" s="37"/>
      <c r="F111" s="37"/>
      <c r="G111" s="37"/>
      <c r="H111" s="37"/>
      <c r="I111" s="37"/>
      <c r="J111" s="37"/>
      <c r="K111" s="37"/>
      <c r="L111" s="37"/>
      <c r="M111" s="37"/>
      <c r="N111" s="37"/>
      <c r="O111" s="37"/>
      <c r="P111" s="37"/>
    </row>
    <row r="112" spans="1:16" ht="12">
      <c r="A112" s="37"/>
      <c r="B112" s="37"/>
      <c r="C112" s="37"/>
      <c r="D112" s="37"/>
      <c r="E112" s="37"/>
      <c r="F112" s="37"/>
      <c r="G112" s="37"/>
      <c r="H112" s="37"/>
      <c r="I112" s="37"/>
      <c r="J112" s="37"/>
      <c r="K112" s="37"/>
      <c r="L112" s="37"/>
      <c r="M112" s="37"/>
      <c r="N112" s="37"/>
      <c r="O112" s="37"/>
      <c r="P112" s="37"/>
    </row>
    <row r="113" spans="1:16" ht="12">
      <c r="A113" s="37"/>
      <c r="B113" s="37"/>
      <c r="C113" s="37"/>
      <c r="D113" s="37"/>
      <c r="E113" s="37"/>
      <c r="F113" s="37"/>
      <c r="G113" s="37"/>
      <c r="H113" s="37"/>
      <c r="I113" s="37"/>
      <c r="J113" s="37"/>
      <c r="K113" s="37"/>
      <c r="L113" s="37"/>
      <c r="M113" s="37"/>
      <c r="N113" s="37"/>
      <c r="O113" s="37"/>
      <c r="P113" s="37"/>
    </row>
    <row r="114" spans="1:16" ht="12">
      <c r="A114" s="37"/>
      <c r="B114" s="37"/>
      <c r="C114" s="37"/>
      <c r="D114" s="37"/>
      <c r="E114" s="37"/>
      <c r="F114" s="37"/>
      <c r="G114" s="37"/>
      <c r="H114" s="37"/>
      <c r="I114" s="37"/>
      <c r="J114" s="37"/>
      <c r="K114" s="37"/>
      <c r="L114" s="37"/>
      <c r="M114" s="37"/>
      <c r="N114" s="37"/>
      <c r="O114" s="37"/>
      <c r="P114" s="37"/>
    </row>
    <row r="115" spans="1:16" ht="12">
      <c r="A115" s="37"/>
      <c r="B115" s="37"/>
      <c r="C115" s="37"/>
      <c r="D115" s="37"/>
      <c r="E115" s="37"/>
      <c r="F115" s="37"/>
      <c r="G115" s="37"/>
      <c r="H115" s="37"/>
      <c r="I115" s="37"/>
      <c r="J115" s="37"/>
      <c r="K115" s="37"/>
      <c r="L115" s="37"/>
      <c r="M115" s="37"/>
      <c r="N115" s="37"/>
      <c r="O115" s="37"/>
      <c r="P115" s="37"/>
    </row>
    <row r="116" spans="1:16" ht="12">
      <c r="A116" s="37"/>
      <c r="B116" s="37"/>
      <c r="C116" s="37"/>
      <c r="D116" s="37"/>
      <c r="E116" s="37"/>
      <c r="F116" s="37"/>
      <c r="G116" s="37"/>
      <c r="H116" s="37"/>
      <c r="I116" s="37"/>
      <c r="J116" s="37"/>
      <c r="K116" s="37"/>
      <c r="L116" s="37"/>
      <c r="M116" s="37"/>
      <c r="N116" s="37"/>
      <c r="O116" s="37"/>
      <c r="P116" s="37"/>
    </row>
    <row r="117" spans="1:16" ht="12">
      <c r="A117" s="37"/>
      <c r="B117" s="37"/>
      <c r="C117" s="37"/>
      <c r="D117" s="37"/>
      <c r="E117" s="37"/>
      <c r="F117" s="37"/>
      <c r="G117" s="37"/>
      <c r="H117" s="37"/>
      <c r="I117" s="37"/>
      <c r="J117" s="37"/>
      <c r="K117" s="37"/>
      <c r="L117" s="37"/>
      <c r="M117" s="37"/>
      <c r="N117" s="37"/>
      <c r="O117" s="37"/>
      <c r="P117" s="37"/>
    </row>
    <row r="118" spans="1:16" ht="12">
      <c r="A118" s="37"/>
      <c r="B118" s="37"/>
      <c r="C118" s="37"/>
      <c r="D118" s="37"/>
      <c r="E118" s="37"/>
      <c r="F118" s="37"/>
      <c r="G118" s="37"/>
      <c r="H118" s="37"/>
      <c r="I118" s="37"/>
      <c r="J118" s="37"/>
      <c r="K118" s="37"/>
      <c r="L118" s="37"/>
      <c r="M118" s="37"/>
      <c r="N118" s="37"/>
      <c r="O118" s="37"/>
      <c r="P118" s="37"/>
    </row>
    <row r="119" spans="1:16" ht="12">
      <c r="A119" s="37"/>
      <c r="B119" s="37"/>
      <c r="C119" s="37"/>
      <c r="D119" s="37"/>
      <c r="E119" s="37"/>
      <c r="F119" s="37"/>
      <c r="G119" s="37"/>
      <c r="H119" s="37"/>
      <c r="I119" s="37"/>
      <c r="J119" s="37"/>
      <c r="K119" s="37"/>
      <c r="L119" s="37"/>
      <c r="M119" s="37"/>
      <c r="N119" s="37"/>
      <c r="O119" s="37"/>
      <c r="P119" s="37"/>
    </row>
    <row r="120" spans="1:16" ht="12">
      <c r="A120" s="37"/>
      <c r="B120" s="37"/>
      <c r="C120" s="37"/>
      <c r="D120" s="37"/>
      <c r="E120" s="37"/>
      <c r="F120" s="37"/>
      <c r="G120" s="37"/>
      <c r="H120" s="37"/>
      <c r="I120" s="37"/>
      <c r="J120" s="37"/>
      <c r="K120" s="37"/>
      <c r="L120" s="37"/>
      <c r="M120" s="37"/>
      <c r="N120" s="37"/>
      <c r="O120" s="37"/>
      <c r="P120" s="37"/>
    </row>
    <row r="121" spans="1:16" ht="12">
      <c r="A121" s="37"/>
      <c r="B121" s="37"/>
      <c r="C121" s="37"/>
      <c r="D121" s="37"/>
      <c r="E121" s="37"/>
      <c r="F121" s="37"/>
      <c r="G121" s="37"/>
      <c r="H121" s="37"/>
      <c r="I121" s="37"/>
      <c r="J121" s="37"/>
      <c r="K121" s="37"/>
      <c r="L121" s="37"/>
      <c r="M121" s="37"/>
      <c r="N121" s="37"/>
      <c r="O121" s="37"/>
      <c r="P121" s="37"/>
    </row>
    <row r="122" spans="1:16" ht="12">
      <c r="A122" s="37"/>
      <c r="B122" s="37"/>
      <c r="C122" s="37"/>
      <c r="D122" s="37"/>
      <c r="E122" s="37"/>
      <c r="F122" s="37"/>
      <c r="G122" s="37"/>
      <c r="H122" s="37"/>
      <c r="I122" s="37"/>
      <c r="J122" s="37"/>
      <c r="K122" s="37"/>
      <c r="L122" s="37"/>
      <c r="M122" s="37"/>
      <c r="N122" s="37"/>
      <c r="O122" s="37"/>
      <c r="P122" s="37"/>
    </row>
    <row r="123" spans="1:16" ht="12">
      <c r="A123" s="37"/>
      <c r="B123" s="37"/>
      <c r="C123" s="37"/>
      <c r="D123" s="37"/>
      <c r="E123" s="37"/>
      <c r="F123" s="37"/>
      <c r="G123" s="37"/>
      <c r="H123" s="37"/>
      <c r="I123" s="37"/>
      <c r="J123" s="37"/>
      <c r="K123" s="37"/>
      <c r="L123" s="37"/>
      <c r="M123" s="37"/>
      <c r="N123" s="37"/>
      <c r="O123" s="37"/>
      <c r="P123" s="37"/>
    </row>
    <row r="124" spans="1:16" ht="12">
      <c r="A124" s="37"/>
      <c r="B124" s="37"/>
      <c r="C124" s="37"/>
      <c r="D124" s="37"/>
      <c r="E124" s="37"/>
      <c r="F124" s="37"/>
      <c r="G124" s="37"/>
      <c r="H124" s="37"/>
      <c r="I124" s="37"/>
      <c r="J124" s="37"/>
      <c r="K124" s="37"/>
      <c r="L124" s="37"/>
      <c r="M124" s="37"/>
      <c r="N124" s="37"/>
      <c r="O124" s="37"/>
      <c r="P124" s="37"/>
    </row>
    <row r="125" spans="1:16" ht="12">
      <c r="A125" s="37"/>
      <c r="B125" s="37"/>
      <c r="C125" s="37"/>
      <c r="D125" s="37"/>
      <c r="E125" s="37"/>
      <c r="F125" s="37"/>
      <c r="G125" s="37"/>
      <c r="H125" s="37"/>
      <c r="I125" s="37"/>
      <c r="J125" s="37"/>
      <c r="K125" s="37"/>
      <c r="L125" s="37"/>
      <c r="M125" s="37"/>
      <c r="N125" s="37"/>
      <c r="O125" s="37"/>
      <c r="P125" s="37"/>
    </row>
    <row r="126" spans="1:16" ht="12">
      <c r="A126" s="37"/>
      <c r="B126" s="37"/>
      <c r="C126" s="37"/>
      <c r="D126" s="37"/>
      <c r="E126" s="37"/>
      <c r="F126" s="37"/>
      <c r="G126" s="37"/>
      <c r="H126" s="37"/>
      <c r="I126" s="37"/>
      <c r="J126" s="37"/>
      <c r="K126" s="37"/>
      <c r="L126" s="37"/>
      <c r="M126" s="37"/>
      <c r="N126" s="37"/>
      <c r="O126" s="37"/>
      <c r="P126" s="37"/>
    </row>
    <row r="127" spans="1:16" ht="12">
      <c r="A127" s="37"/>
      <c r="B127" s="37"/>
      <c r="C127" s="37"/>
      <c r="D127" s="37"/>
      <c r="E127" s="37"/>
      <c r="F127" s="37"/>
      <c r="G127" s="37"/>
      <c r="H127" s="37"/>
      <c r="I127" s="37"/>
      <c r="J127" s="37"/>
      <c r="K127" s="37"/>
      <c r="L127" s="37"/>
      <c r="M127" s="37"/>
      <c r="N127" s="37"/>
      <c r="O127" s="37"/>
      <c r="P127" s="37"/>
    </row>
    <row r="128" spans="1:16" ht="12">
      <c r="A128" s="37"/>
      <c r="B128" s="37"/>
      <c r="C128" s="37"/>
      <c r="D128" s="37"/>
      <c r="E128" s="37"/>
      <c r="F128" s="37"/>
      <c r="G128" s="37"/>
      <c r="H128" s="37"/>
      <c r="I128" s="37"/>
      <c r="J128" s="37"/>
      <c r="K128" s="37"/>
      <c r="L128" s="37"/>
      <c r="M128" s="37"/>
      <c r="N128" s="37"/>
      <c r="O128" s="37"/>
      <c r="P128" s="37"/>
    </row>
    <row r="129" spans="1:16" ht="12">
      <c r="A129" s="37"/>
      <c r="B129" s="37"/>
      <c r="C129" s="37"/>
      <c r="D129" s="37"/>
      <c r="E129" s="37"/>
      <c r="F129" s="37"/>
      <c r="G129" s="37"/>
      <c r="H129" s="37"/>
      <c r="I129" s="37"/>
      <c r="J129" s="37"/>
      <c r="K129" s="37"/>
      <c r="L129" s="37"/>
      <c r="M129" s="37"/>
      <c r="N129" s="37"/>
      <c r="O129" s="37"/>
      <c r="P129" s="37"/>
    </row>
    <row r="130" spans="1:16" ht="12">
      <c r="A130" s="37"/>
      <c r="B130" s="37"/>
      <c r="C130" s="37"/>
      <c r="D130" s="37"/>
      <c r="E130" s="37"/>
      <c r="F130" s="37"/>
      <c r="G130" s="37"/>
      <c r="H130" s="37"/>
      <c r="I130" s="37"/>
      <c r="J130" s="37"/>
      <c r="K130" s="37"/>
      <c r="L130" s="37"/>
      <c r="M130" s="37"/>
      <c r="N130" s="37"/>
      <c r="O130" s="37"/>
      <c r="P130" s="37"/>
    </row>
    <row r="131" spans="1:16" ht="12">
      <c r="A131" s="37"/>
      <c r="B131" s="37"/>
      <c r="C131" s="37"/>
      <c r="D131" s="37"/>
      <c r="E131" s="37"/>
      <c r="F131" s="37"/>
      <c r="G131" s="37"/>
      <c r="H131" s="37"/>
      <c r="I131" s="37"/>
      <c r="J131" s="37"/>
      <c r="K131" s="37"/>
      <c r="L131" s="37"/>
      <c r="M131" s="37"/>
      <c r="N131" s="37"/>
      <c r="O131" s="37"/>
      <c r="P131" s="37"/>
    </row>
    <row r="132" spans="1:16" ht="12">
      <c r="A132" s="37"/>
      <c r="B132" s="37"/>
      <c r="C132" s="37"/>
      <c r="D132" s="37"/>
      <c r="E132" s="37"/>
      <c r="F132" s="37"/>
      <c r="G132" s="37"/>
      <c r="H132" s="37"/>
      <c r="I132" s="37"/>
      <c r="J132" s="37"/>
      <c r="K132" s="37"/>
      <c r="L132" s="37"/>
      <c r="M132" s="37"/>
      <c r="N132" s="37"/>
      <c r="O132" s="37"/>
      <c r="P132" s="37"/>
    </row>
    <row r="133" spans="1:16" ht="12">
      <c r="A133" s="37"/>
      <c r="B133" s="37"/>
      <c r="C133" s="37"/>
      <c r="D133" s="37"/>
      <c r="E133" s="37"/>
      <c r="F133" s="37"/>
      <c r="G133" s="37"/>
      <c r="H133" s="37"/>
      <c r="I133" s="37"/>
      <c r="J133" s="37"/>
      <c r="K133" s="37"/>
      <c r="L133" s="37"/>
      <c r="M133" s="37"/>
      <c r="N133" s="37"/>
      <c r="O133" s="37"/>
      <c r="P133" s="37"/>
    </row>
    <row r="134" spans="1:16" ht="12">
      <c r="A134" s="37"/>
      <c r="B134" s="37"/>
      <c r="C134" s="37"/>
      <c r="D134" s="37"/>
      <c r="E134" s="37"/>
      <c r="F134" s="37"/>
      <c r="G134" s="37"/>
      <c r="H134" s="37"/>
      <c r="I134" s="37"/>
      <c r="J134" s="37"/>
      <c r="K134" s="37"/>
      <c r="L134" s="37"/>
      <c r="M134" s="37"/>
      <c r="N134" s="37"/>
      <c r="O134" s="37"/>
      <c r="P134" s="37"/>
    </row>
    <row r="135" spans="1:16" ht="12">
      <c r="A135" s="37"/>
      <c r="B135" s="37"/>
      <c r="C135" s="37"/>
      <c r="D135" s="37"/>
      <c r="E135" s="37"/>
      <c r="F135" s="37"/>
      <c r="G135" s="37"/>
      <c r="H135" s="37"/>
      <c r="I135" s="37"/>
      <c r="J135" s="37"/>
      <c r="K135" s="37"/>
      <c r="L135" s="37"/>
      <c r="M135" s="37"/>
      <c r="N135" s="37"/>
      <c r="O135" s="37"/>
      <c r="P135" s="37"/>
    </row>
    <row r="136" spans="1:16" ht="12">
      <c r="A136" s="37"/>
      <c r="B136" s="37"/>
      <c r="C136" s="37"/>
      <c r="D136" s="37"/>
      <c r="E136" s="37"/>
      <c r="F136" s="37"/>
      <c r="G136" s="37"/>
      <c r="H136" s="37"/>
      <c r="I136" s="37"/>
      <c r="J136" s="37"/>
      <c r="K136" s="37"/>
      <c r="L136" s="37"/>
      <c r="M136" s="37"/>
      <c r="N136" s="37"/>
      <c r="O136" s="37"/>
      <c r="P136" s="37"/>
    </row>
    <row r="137" spans="1:16" ht="12">
      <c r="A137" s="37"/>
      <c r="B137" s="37"/>
      <c r="C137" s="37"/>
      <c r="D137" s="37"/>
      <c r="E137" s="37"/>
      <c r="F137" s="37"/>
      <c r="G137" s="37"/>
      <c r="H137" s="37"/>
      <c r="I137" s="37"/>
      <c r="J137" s="37"/>
      <c r="K137" s="37"/>
      <c r="L137" s="37"/>
      <c r="M137" s="37"/>
      <c r="N137" s="37"/>
      <c r="O137" s="37"/>
      <c r="P137" s="37"/>
    </row>
    <row r="138" spans="1:16" ht="12">
      <c r="A138" s="37"/>
      <c r="B138" s="37"/>
      <c r="C138" s="37"/>
      <c r="D138" s="37"/>
      <c r="E138" s="37"/>
      <c r="F138" s="37"/>
      <c r="G138" s="37"/>
      <c r="H138" s="37"/>
      <c r="I138" s="37"/>
      <c r="J138" s="37"/>
      <c r="K138" s="37"/>
      <c r="L138" s="37"/>
      <c r="M138" s="37"/>
      <c r="N138" s="37"/>
      <c r="O138" s="37"/>
      <c r="P138" s="37"/>
    </row>
    <row r="139" spans="1:16" ht="12">
      <c r="A139" s="37"/>
      <c r="B139" s="37"/>
      <c r="C139" s="37"/>
      <c r="D139" s="37"/>
      <c r="E139" s="37"/>
      <c r="F139" s="37"/>
      <c r="G139" s="37"/>
      <c r="H139" s="37"/>
      <c r="I139" s="37"/>
      <c r="J139" s="37"/>
      <c r="K139" s="37"/>
      <c r="L139" s="37"/>
      <c r="M139" s="37"/>
      <c r="N139" s="37"/>
      <c r="O139" s="37"/>
      <c r="P139" s="37"/>
    </row>
    <row r="140" spans="1:16" ht="12">
      <c r="A140" s="37"/>
      <c r="B140" s="37"/>
      <c r="C140" s="37"/>
      <c r="D140" s="37"/>
      <c r="E140" s="37"/>
      <c r="F140" s="37"/>
      <c r="G140" s="37"/>
      <c r="H140" s="37"/>
      <c r="I140" s="37"/>
      <c r="J140" s="37"/>
      <c r="K140" s="37"/>
      <c r="L140" s="37"/>
      <c r="M140" s="37"/>
      <c r="N140" s="37"/>
      <c r="O140" s="37"/>
      <c r="P140" s="37"/>
    </row>
    <row r="141" spans="1:16" ht="12">
      <c r="A141" s="37"/>
      <c r="B141" s="37"/>
      <c r="C141" s="37"/>
      <c r="D141" s="37"/>
      <c r="E141" s="37"/>
      <c r="F141" s="37"/>
      <c r="G141" s="37"/>
      <c r="H141" s="37"/>
      <c r="I141" s="37"/>
      <c r="J141" s="37"/>
      <c r="K141" s="37"/>
      <c r="L141" s="37"/>
      <c r="M141" s="37"/>
      <c r="N141" s="37"/>
      <c r="O141" s="37"/>
      <c r="P141" s="37"/>
    </row>
    <row r="142" spans="1:16" ht="12">
      <c r="A142" s="37"/>
      <c r="B142" s="37"/>
      <c r="C142" s="37"/>
      <c r="D142" s="37"/>
      <c r="E142" s="37"/>
      <c r="F142" s="37"/>
      <c r="G142" s="37"/>
      <c r="H142" s="37"/>
      <c r="I142" s="37"/>
      <c r="J142" s="37"/>
      <c r="K142" s="37"/>
      <c r="L142" s="37"/>
      <c r="M142" s="37"/>
      <c r="N142" s="37"/>
      <c r="O142" s="37"/>
      <c r="P142" s="37"/>
    </row>
    <row r="143" spans="1:16" ht="12">
      <c r="A143" s="37"/>
      <c r="B143" s="37"/>
      <c r="C143" s="37"/>
      <c r="D143" s="37"/>
      <c r="E143" s="37"/>
      <c r="F143" s="37"/>
      <c r="G143" s="37"/>
      <c r="H143" s="37"/>
      <c r="I143" s="37"/>
      <c r="J143" s="37"/>
      <c r="K143" s="37"/>
      <c r="L143" s="37"/>
      <c r="M143" s="37"/>
      <c r="N143" s="37"/>
      <c r="O143" s="37"/>
      <c r="P143" s="37"/>
    </row>
    <row r="144" spans="1:16" ht="12">
      <c r="A144" s="37"/>
      <c r="B144" s="37"/>
      <c r="C144" s="37"/>
      <c r="D144" s="37"/>
      <c r="E144" s="37"/>
      <c r="F144" s="37"/>
      <c r="G144" s="37"/>
      <c r="H144" s="37"/>
      <c r="I144" s="37"/>
      <c r="J144" s="37"/>
      <c r="K144" s="37"/>
      <c r="L144" s="37"/>
      <c r="M144" s="37"/>
      <c r="N144" s="37"/>
      <c r="O144" s="37"/>
      <c r="P144" s="37"/>
    </row>
    <row r="145" spans="1:16" ht="12">
      <c r="A145" s="37"/>
      <c r="B145" s="37"/>
      <c r="C145" s="37"/>
      <c r="D145" s="37"/>
      <c r="E145" s="37"/>
      <c r="F145" s="37"/>
      <c r="G145" s="37"/>
      <c r="H145" s="37"/>
      <c r="I145" s="37"/>
      <c r="J145" s="37"/>
      <c r="K145" s="37"/>
      <c r="L145" s="37"/>
      <c r="M145" s="37"/>
      <c r="N145" s="37"/>
      <c r="O145" s="37"/>
      <c r="P145" s="37"/>
    </row>
    <row r="146" spans="1:16" ht="12">
      <c r="A146" s="37"/>
      <c r="B146" s="37"/>
      <c r="C146" s="37"/>
      <c r="D146" s="37"/>
      <c r="E146" s="37"/>
      <c r="F146" s="37"/>
      <c r="G146" s="37"/>
      <c r="H146" s="37"/>
      <c r="I146" s="37"/>
      <c r="J146" s="37"/>
      <c r="K146" s="37"/>
      <c r="L146" s="37"/>
      <c r="M146" s="37"/>
      <c r="N146" s="37"/>
      <c r="O146" s="37"/>
      <c r="P146" s="37"/>
    </row>
    <row r="147" spans="1:16" ht="12">
      <c r="A147" s="37"/>
      <c r="B147" s="37"/>
      <c r="C147" s="37"/>
      <c r="D147" s="37"/>
      <c r="E147" s="37"/>
      <c r="F147" s="37"/>
      <c r="G147" s="37"/>
      <c r="H147" s="37"/>
      <c r="I147" s="37"/>
      <c r="J147" s="37"/>
      <c r="K147" s="37"/>
      <c r="L147" s="37"/>
      <c r="M147" s="37"/>
      <c r="N147" s="37"/>
      <c r="O147" s="37"/>
      <c r="P147" s="37"/>
    </row>
    <row r="148" spans="1:16" ht="12">
      <c r="A148" s="37"/>
      <c r="B148" s="37"/>
      <c r="C148" s="37"/>
      <c r="D148" s="37"/>
      <c r="E148" s="37"/>
      <c r="F148" s="37"/>
      <c r="G148" s="37"/>
      <c r="H148" s="37"/>
      <c r="I148" s="37"/>
      <c r="J148" s="37"/>
      <c r="K148" s="37"/>
      <c r="L148" s="37"/>
      <c r="M148" s="37"/>
      <c r="N148" s="37"/>
      <c r="O148" s="37"/>
      <c r="P148" s="37"/>
    </row>
    <row r="149" spans="1:16" ht="12">
      <c r="A149" s="37"/>
      <c r="B149" s="37"/>
      <c r="C149" s="37"/>
      <c r="D149" s="37"/>
      <c r="E149" s="37"/>
      <c r="F149" s="37"/>
      <c r="G149" s="37"/>
      <c r="H149" s="37"/>
      <c r="I149" s="37"/>
      <c r="J149" s="37"/>
      <c r="K149" s="37"/>
      <c r="L149" s="37"/>
      <c r="M149" s="37"/>
      <c r="N149" s="37"/>
      <c r="O149" s="37"/>
      <c r="P149" s="37"/>
    </row>
    <row r="150" spans="1:16" ht="12">
      <c r="A150" s="37"/>
      <c r="B150" s="37"/>
      <c r="C150" s="37"/>
      <c r="D150" s="37"/>
      <c r="E150" s="37"/>
      <c r="F150" s="37"/>
      <c r="G150" s="37"/>
      <c r="H150" s="37"/>
      <c r="I150" s="37"/>
      <c r="J150" s="37"/>
      <c r="K150" s="37"/>
      <c r="L150" s="37"/>
      <c r="M150" s="37"/>
      <c r="N150" s="37"/>
      <c r="O150" s="37"/>
      <c r="P150" s="37"/>
    </row>
    <row r="151" spans="1:16" ht="12">
      <c r="A151" s="37"/>
      <c r="B151" s="37"/>
      <c r="C151" s="37"/>
      <c r="D151" s="37"/>
      <c r="E151" s="37"/>
      <c r="F151" s="37"/>
      <c r="G151" s="37"/>
      <c r="H151" s="37"/>
      <c r="I151" s="37"/>
      <c r="J151" s="37"/>
      <c r="K151" s="37"/>
      <c r="L151" s="37"/>
      <c r="M151" s="37"/>
      <c r="N151" s="37"/>
      <c r="O151" s="37"/>
      <c r="P151" s="37"/>
    </row>
    <row r="152" spans="1:16" ht="12">
      <c r="A152" s="37"/>
      <c r="B152" s="37"/>
      <c r="C152" s="37"/>
      <c r="D152" s="37"/>
      <c r="E152" s="37"/>
      <c r="F152" s="37"/>
      <c r="G152" s="37"/>
      <c r="H152" s="37"/>
      <c r="I152" s="37"/>
      <c r="J152" s="37"/>
      <c r="K152" s="37"/>
      <c r="L152" s="37"/>
      <c r="M152" s="37"/>
      <c r="N152" s="37"/>
      <c r="O152" s="37"/>
      <c r="P152" s="37"/>
    </row>
    <row r="153" spans="1:16" ht="12">
      <c r="A153" s="37"/>
      <c r="B153" s="37"/>
      <c r="C153" s="37"/>
      <c r="D153" s="37"/>
      <c r="E153" s="37"/>
      <c r="F153" s="37"/>
      <c r="G153" s="37"/>
      <c r="H153" s="37"/>
      <c r="I153" s="37"/>
      <c r="J153" s="37"/>
      <c r="K153" s="37"/>
      <c r="L153" s="37"/>
      <c r="M153" s="37"/>
      <c r="N153" s="37"/>
      <c r="O153" s="37"/>
      <c r="P153" s="37"/>
    </row>
    <row r="154" spans="1:16" ht="12">
      <c r="A154" s="37"/>
      <c r="B154" s="37"/>
      <c r="C154" s="37"/>
      <c r="D154" s="37"/>
      <c r="E154" s="37"/>
      <c r="F154" s="37"/>
      <c r="G154" s="37"/>
      <c r="H154" s="37"/>
      <c r="I154" s="37"/>
      <c r="J154" s="37"/>
      <c r="K154" s="37"/>
      <c r="L154" s="37"/>
      <c r="M154" s="37"/>
      <c r="N154" s="37"/>
      <c r="O154" s="37"/>
      <c r="P154" s="37"/>
    </row>
    <row r="155" spans="1:16" ht="12">
      <c r="A155" s="37"/>
      <c r="B155" s="37"/>
      <c r="C155" s="37"/>
      <c r="D155" s="37"/>
      <c r="E155" s="37"/>
      <c r="F155" s="37"/>
      <c r="G155" s="37"/>
      <c r="H155" s="37"/>
      <c r="I155" s="37"/>
      <c r="J155" s="37"/>
      <c r="K155" s="37"/>
      <c r="L155" s="37"/>
      <c r="M155" s="37"/>
      <c r="N155" s="37"/>
      <c r="O155" s="37"/>
      <c r="P155" s="37"/>
    </row>
    <row r="156" spans="1:16" ht="12">
      <c r="A156" s="37"/>
      <c r="B156" s="37"/>
      <c r="C156" s="37"/>
      <c r="D156" s="37"/>
      <c r="E156" s="37"/>
      <c r="F156" s="37"/>
      <c r="G156" s="37"/>
      <c r="H156" s="37"/>
      <c r="I156" s="37"/>
      <c r="J156" s="37"/>
      <c r="K156" s="37"/>
      <c r="L156" s="37"/>
      <c r="M156" s="37"/>
      <c r="N156" s="37"/>
      <c r="O156" s="37"/>
      <c r="P156" s="37"/>
    </row>
    <row r="157" spans="1:16" ht="12">
      <c r="A157" s="37"/>
      <c r="B157" s="37"/>
      <c r="C157" s="37"/>
      <c r="D157" s="37"/>
      <c r="E157" s="37"/>
      <c r="F157" s="37"/>
      <c r="G157" s="37"/>
      <c r="H157" s="37"/>
      <c r="I157" s="37"/>
      <c r="J157" s="37"/>
      <c r="K157" s="37"/>
      <c r="L157" s="37"/>
      <c r="M157" s="37"/>
      <c r="N157" s="37"/>
      <c r="O157" s="37"/>
      <c r="P157" s="37"/>
    </row>
    <row r="158" spans="1:16" ht="12">
      <c r="A158" s="37"/>
      <c r="B158" s="37"/>
      <c r="C158" s="37"/>
      <c r="D158" s="37"/>
      <c r="E158" s="37"/>
      <c r="F158" s="37"/>
      <c r="G158" s="37"/>
      <c r="H158" s="37"/>
      <c r="I158" s="37"/>
      <c r="J158" s="37"/>
      <c r="K158" s="37"/>
      <c r="L158" s="37"/>
      <c r="M158" s="37"/>
      <c r="N158" s="37"/>
      <c r="O158" s="37"/>
      <c r="P158" s="37"/>
    </row>
    <row r="159" spans="1:16" ht="12">
      <c r="A159" s="37"/>
      <c r="B159" s="37"/>
      <c r="C159" s="37"/>
      <c r="D159" s="37"/>
      <c r="E159" s="37"/>
      <c r="F159" s="37"/>
      <c r="G159" s="37"/>
      <c r="H159" s="37"/>
      <c r="I159" s="37"/>
      <c r="J159" s="37"/>
      <c r="K159" s="37"/>
      <c r="L159" s="37"/>
      <c r="M159" s="37"/>
      <c r="N159" s="37"/>
      <c r="O159" s="37"/>
      <c r="P159" s="37"/>
    </row>
    <row r="160" spans="1:16" ht="12">
      <c r="A160" s="37"/>
      <c r="B160" s="37"/>
      <c r="C160" s="37"/>
      <c r="D160" s="37"/>
      <c r="E160" s="37"/>
      <c r="F160" s="37"/>
      <c r="G160" s="37"/>
      <c r="H160" s="37"/>
      <c r="I160" s="37"/>
      <c r="J160" s="37"/>
      <c r="K160" s="37"/>
      <c r="L160" s="37"/>
      <c r="M160" s="37"/>
      <c r="N160" s="37"/>
      <c r="O160" s="37"/>
      <c r="P160" s="37"/>
    </row>
    <row r="161" spans="1:16" ht="12">
      <c r="A161" s="37"/>
      <c r="B161" s="37"/>
      <c r="C161" s="37"/>
      <c r="D161" s="37"/>
      <c r="E161" s="37"/>
      <c r="F161" s="37"/>
      <c r="G161" s="37"/>
      <c r="H161" s="37"/>
      <c r="I161" s="37"/>
      <c r="J161" s="37"/>
      <c r="K161" s="37"/>
      <c r="L161" s="37"/>
      <c r="M161" s="37"/>
      <c r="N161" s="37"/>
      <c r="O161" s="37"/>
      <c r="P161" s="37"/>
    </row>
    <row r="162" spans="1:16" ht="12">
      <c r="A162" s="37"/>
      <c r="B162" s="37"/>
      <c r="C162" s="37"/>
      <c r="D162" s="37"/>
      <c r="E162" s="37"/>
      <c r="F162" s="37"/>
      <c r="G162" s="37"/>
      <c r="H162" s="37"/>
      <c r="I162" s="37"/>
      <c r="J162" s="37"/>
      <c r="K162" s="37"/>
      <c r="L162" s="37"/>
      <c r="M162" s="37"/>
      <c r="N162" s="37"/>
      <c r="O162" s="37"/>
      <c r="P162" s="37"/>
    </row>
    <row r="163" spans="1:16" ht="12">
      <c r="A163" s="37"/>
      <c r="B163" s="37"/>
      <c r="C163" s="37"/>
      <c r="D163" s="37"/>
      <c r="E163" s="37"/>
      <c r="F163" s="37"/>
      <c r="G163" s="37"/>
      <c r="H163" s="37"/>
      <c r="I163" s="37"/>
      <c r="J163" s="37"/>
      <c r="K163" s="37"/>
      <c r="L163" s="37"/>
      <c r="M163" s="37"/>
      <c r="N163" s="37"/>
      <c r="O163" s="37"/>
      <c r="P163" s="37"/>
    </row>
    <row r="164" spans="1:16" ht="12">
      <c r="A164" s="37"/>
      <c r="B164" s="37"/>
      <c r="C164" s="37"/>
      <c r="D164" s="37"/>
      <c r="E164" s="37"/>
      <c r="F164" s="37"/>
      <c r="G164" s="37"/>
      <c r="H164" s="37"/>
      <c r="I164" s="37"/>
      <c r="J164" s="37"/>
      <c r="K164" s="37"/>
      <c r="L164" s="37"/>
      <c r="M164" s="37"/>
      <c r="N164" s="37"/>
      <c r="O164" s="37"/>
      <c r="P164" s="37"/>
    </row>
    <row r="165" spans="1:16" ht="12">
      <c r="A165" s="37"/>
      <c r="B165" s="37"/>
      <c r="C165" s="37"/>
      <c r="D165" s="37"/>
      <c r="E165" s="37"/>
      <c r="F165" s="37"/>
      <c r="G165" s="37"/>
      <c r="H165" s="37"/>
      <c r="I165" s="37"/>
      <c r="J165" s="37"/>
      <c r="K165" s="37"/>
      <c r="L165" s="37"/>
      <c r="M165" s="37"/>
      <c r="N165" s="37"/>
      <c r="O165" s="37"/>
      <c r="P165" s="37"/>
    </row>
    <row r="166" spans="1:16" ht="12">
      <c r="A166" s="37"/>
      <c r="B166" s="37"/>
      <c r="C166" s="37"/>
      <c r="D166" s="37"/>
      <c r="E166" s="37"/>
      <c r="F166" s="37"/>
      <c r="G166" s="37"/>
      <c r="H166" s="37"/>
      <c r="I166" s="37"/>
      <c r="J166" s="37"/>
      <c r="K166" s="37"/>
      <c r="L166" s="37"/>
      <c r="M166" s="37"/>
      <c r="N166" s="37"/>
      <c r="O166" s="37"/>
      <c r="P166" s="37"/>
    </row>
    <row r="167" spans="1:16" ht="12">
      <c r="A167" s="37"/>
      <c r="B167" s="37"/>
      <c r="C167" s="37"/>
      <c r="D167" s="37"/>
      <c r="E167" s="37"/>
      <c r="F167" s="37"/>
      <c r="G167" s="37"/>
      <c r="H167" s="37"/>
      <c r="I167" s="37"/>
      <c r="J167" s="37"/>
      <c r="K167" s="37"/>
      <c r="L167" s="37"/>
      <c r="M167" s="37"/>
      <c r="N167" s="37"/>
      <c r="O167" s="37"/>
      <c r="P167" s="37"/>
    </row>
    <row r="168" spans="1:16" ht="12">
      <c r="A168" s="37"/>
      <c r="B168" s="37"/>
      <c r="C168" s="37"/>
      <c r="D168" s="37"/>
      <c r="E168" s="37"/>
      <c r="F168" s="37"/>
      <c r="G168" s="37"/>
      <c r="H168" s="37"/>
      <c r="I168" s="37"/>
      <c r="J168" s="37"/>
      <c r="K168" s="37"/>
      <c r="L168" s="37"/>
      <c r="M168" s="37"/>
      <c r="N168" s="37"/>
      <c r="O168" s="37"/>
      <c r="P168" s="37"/>
    </row>
    <row r="169" spans="1:16" ht="12">
      <c r="A169" s="37"/>
      <c r="B169" s="37"/>
      <c r="C169" s="37"/>
      <c r="D169" s="37"/>
      <c r="E169" s="37"/>
      <c r="F169" s="37"/>
      <c r="G169" s="37"/>
      <c r="H169" s="37"/>
      <c r="I169" s="37"/>
      <c r="J169" s="37"/>
      <c r="K169" s="37"/>
      <c r="L169" s="37"/>
      <c r="M169" s="37"/>
      <c r="N169" s="37"/>
      <c r="O169" s="37"/>
      <c r="P169" s="37"/>
    </row>
    <row r="170" spans="1:16" ht="12">
      <c r="A170" s="37"/>
      <c r="B170" s="37"/>
      <c r="C170" s="37"/>
      <c r="D170" s="37"/>
      <c r="E170" s="37"/>
      <c r="F170" s="37"/>
      <c r="G170" s="37"/>
      <c r="H170" s="37"/>
      <c r="I170" s="37"/>
      <c r="J170" s="37"/>
      <c r="K170" s="37"/>
      <c r="L170" s="37"/>
      <c r="M170" s="37"/>
      <c r="N170" s="37"/>
      <c r="O170" s="37"/>
      <c r="P170" s="37"/>
    </row>
    <row r="171" spans="1:16" ht="12">
      <c r="A171" s="37"/>
      <c r="B171" s="37"/>
      <c r="C171" s="37"/>
      <c r="D171" s="37"/>
      <c r="E171" s="37"/>
      <c r="F171" s="37"/>
      <c r="G171" s="37"/>
      <c r="H171" s="37"/>
      <c r="I171" s="37"/>
      <c r="J171" s="37"/>
      <c r="K171" s="37"/>
      <c r="L171" s="37"/>
      <c r="M171" s="37"/>
      <c r="N171" s="37"/>
      <c r="O171" s="37"/>
      <c r="P171" s="37"/>
    </row>
    <row r="172" spans="1:16" ht="12">
      <c r="A172" s="37"/>
      <c r="B172" s="37"/>
      <c r="C172" s="37"/>
      <c r="D172" s="37"/>
      <c r="E172" s="37"/>
      <c r="F172" s="37"/>
      <c r="G172" s="37"/>
      <c r="H172" s="37"/>
      <c r="I172" s="37"/>
      <c r="J172" s="37"/>
      <c r="K172" s="37"/>
      <c r="L172" s="37"/>
      <c r="M172" s="37"/>
      <c r="N172" s="37"/>
      <c r="O172" s="37"/>
      <c r="P172" s="37"/>
    </row>
    <row r="173" spans="1:16" ht="12">
      <c r="A173" s="37"/>
      <c r="B173" s="37"/>
      <c r="C173" s="37"/>
      <c r="D173" s="37"/>
      <c r="E173" s="37"/>
      <c r="F173" s="37"/>
      <c r="G173" s="37"/>
      <c r="H173" s="37"/>
      <c r="I173" s="37"/>
      <c r="J173" s="37"/>
      <c r="K173" s="37"/>
      <c r="L173" s="37"/>
      <c r="M173" s="37"/>
      <c r="N173" s="37"/>
      <c r="O173" s="37"/>
      <c r="P173" s="37"/>
    </row>
    <row r="174" spans="1:16" ht="12">
      <c r="A174" s="37"/>
      <c r="B174" s="37"/>
      <c r="C174" s="37"/>
      <c r="D174" s="37"/>
      <c r="E174" s="37"/>
      <c r="F174" s="37"/>
      <c r="G174" s="37"/>
      <c r="H174" s="37"/>
      <c r="I174" s="37"/>
      <c r="J174" s="37"/>
      <c r="K174" s="37"/>
      <c r="L174" s="37"/>
      <c r="M174" s="37"/>
      <c r="N174" s="37"/>
      <c r="O174" s="37"/>
      <c r="P174" s="37"/>
    </row>
    <row r="175" spans="1:16" ht="12">
      <c r="A175" s="37"/>
      <c r="B175" s="37"/>
      <c r="C175" s="37"/>
      <c r="D175" s="37"/>
      <c r="E175" s="37"/>
      <c r="F175" s="37"/>
      <c r="G175" s="37"/>
      <c r="H175" s="37"/>
      <c r="I175" s="37"/>
      <c r="J175" s="37"/>
      <c r="K175" s="37"/>
      <c r="L175" s="37"/>
      <c r="M175" s="37"/>
      <c r="N175" s="37"/>
      <c r="O175" s="37"/>
      <c r="P175" s="37"/>
    </row>
    <row r="176" spans="1:16" ht="12">
      <c r="A176" s="37"/>
      <c r="B176" s="37"/>
      <c r="C176" s="37"/>
      <c r="D176" s="37"/>
      <c r="E176" s="37"/>
      <c r="F176" s="37"/>
      <c r="G176" s="37"/>
      <c r="H176" s="37"/>
      <c r="I176" s="37"/>
      <c r="J176" s="37"/>
      <c r="K176" s="37"/>
      <c r="L176" s="37"/>
      <c r="M176" s="37"/>
      <c r="N176" s="37"/>
      <c r="O176" s="37"/>
      <c r="P176" s="37"/>
    </row>
    <row r="177" spans="1:16" ht="12">
      <c r="A177" s="37"/>
      <c r="B177" s="37"/>
      <c r="C177" s="37"/>
      <c r="D177" s="37"/>
      <c r="E177" s="37"/>
      <c r="F177" s="37"/>
      <c r="G177" s="37"/>
      <c r="H177" s="37"/>
      <c r="I177" s="37"/>
      <c r="J177" s="37"/>
      <c r="K177" s="37"/>
      <c r="L177" s="37"/>
      <c r="M177" s="37"/>
      <c r="N177" s="37"/>
      <c r="O177" s="37"/>
      <c r="P177" s="37"/>
    </row>
    <row r="178" spans="1:16" ht="12">
      <c r="A178" s="37"/>
      <c r="B178" s="37"/>
      <c r="C178" s="37"/>
      <c r="D178" s="37"/>
      <c r="E178" s="37"/>
      <c r="F178" s="37"/>
      <c r="G178" s="37"/>
      <c r="H178" s="37"/>
      <c r="I178" s="37"/>
      <c r="J178" s="37"/>
      <c r="K178" s="37"/>
      <c r="L178" s="37"/>
      <c r="M178" s="37"/>
      <c r="N178" s="37"/>
      <c r="O178" s="37"/>
      <c r="P178" s="37"/>
    </row>
    <row r="179" spans="1:16" ht="12">
      <c r="A179" s="37"/>
      <c r="B179" s="37"/>
      <c r="C179" s="37"/>
      <c r="D179" s="37"/>
      <c r="E179" s="37"/>
      <c r="F179" s="37"/>
      <c r="G179" s="37"/>
      <c r="H179" s="37"/>
      <c r="I179" s="37"/>
      <c r="J179" s="37"/>
      <c r="K179" s="37"/>
      <c r="L179" s="37"/>
      <c r="M179" s="37"/>
      <c r="N179" s="37"/>
      <c r="O179" s="37"/>
      <c r="P179" s="37"/>
    </row>
    <row r="180" spans="1:16" ht="12">
      <c r="A180" s="37"/>
      <c r="B180" s="37"/>
      <c r="C180" s="37"/>
      <c r="D180" s="37"/>
      <c r="E180" s="37"/>
      <c r="F180" s="37"/>
      <c r="G180" s="37"/>
      <c r="H180" s="37"/>
      <c r="I180" s="37"/>
      <c r="J180" s="37"/>
      <c r="K180" s="37"/>
      <c r="L180" s="37"/>
      <c r="M180" s="37"/>
      <c r="N180" s="37"/>
      <c r="O180" s="37"/>
      <c r="P180" s="37"/>
    </row>
    <row r="181" spans="1:16" ht="12">
      <c r="A181" s="37"/>
      <c r="B181" s="37"/>
      <c r="C181" s="37"/>
      <c r="D181" s="37"/>
      <c r="E181" s="37"/>
      <c r="F181" s="37"/>
      <c r="G181" s="37"/>
      <c r="H181" s="37"/>
      <c r="I181" s="37"/>
      <c r="J181" s="37"/>
      <c r="K181" s="37"/>
      <c r="L181" s="37"/>
      <c r="M181" s="37"/>
      <c r="N181" s="37"/>
      <c r="O181" s="37"/>
      <c r="P181" s="37"/>
    </row>
    <row r="182" spans="1:16" ht="12">
      <c r="A182" s="37"/>
      <c r="B182" s="37"/>
      <c r="C182" s="37"/>
      <c r="D182" s="37"/>
      <c r="E182" s="37"/>
      <c r="F182" s="37"/>
      <c r="G182" s="37"/>
      <c r="H182" s="37"/>
      <c r="I182" s="37"/>
      <c r="J182" s="37"/>
      <c r="K182" s="37"/>
      <c r="L182" s="37"/>
      <c r="M182" s="37"/>
      <c r="N182" s="37"/>
      <c r="O182" s="37"/>
      <c r="P182" s="37"/>
    </row>
    <row r="183" spans="1:16" ht="12">
      <c r="A183" s="37"/>
      <c r="B183" s="37"/>
      <c r="C183" s="37"/>
      <c r="D183" s="37"/>
      <c r="E183" s="37"/>
      <c r="F183" s="37"/>
      <c r="G183" s="37"/>
      <c r="H183" s="37"/>
      <c r="I183" s="37"/>
      <c r="J183" s="37"/>
      <c r="K183" s="37"/>
      <c r="L183" s="37"/>
      <c r="M183" s="37"/>
      <c r="N183" s="37"/>
      <c r="O183" s="37"/>
      <c r="P183" s="37"/>
    </row>
    <row r="184" spans="1:16" ht="12">
      <c r="A184" s="37"/>
      <c r="B184" s="37"/>
      <c r="C184" s="37"/>
      <c r="D184" s="37"/>
      <c r="E184" s="37"/>
      <c r="F184" s="37"/>
      <c r="G184" s="37"/>
      <c r="H184" s="37"/>
      <c r="I184" s="37"/>
      <c r="J184" s="37"/>
      <c r="K184" s="37"/>
      <c r="L184" s="37"/>
      <c r="M184" s="37"/>
      <c r="N184" s="37"/>
      <c r="O184" s="37"/>
      <c r="P184" s="37"/>
    </row>
    <row r="185" spans="1:16" ht="12">
      <c r="A185" s="37"/>
      <c r="B185" s="37"/>
      <c r="C185" s="37"/>
      <c r="D185" s="37"/>
      <c r="E185" s="37"/>
      <c r="F185" s="37"/>
      <c r="G185" s="37"/>
      <c r="H185" s="37"/>
      <c r="I185" s="37"/>
      <c r="J185" s="37"/>
      <c r="K185" s="37"/>
      <c r="L185" s="37"/>
      <c r="M185" s="37"/>
      <c r="N185" s="37"/>
      <c r="O185" s="37"/>
      <c r="P185" s="37"/>
    </row>
    <row r="186" spans="1:16" ht="12">
      <c r="A186" s="37"/>
      <c r="B186" s="37"/>
      <c r="C186" s="37"/>
      <c r="D186" s="37"/>
      <c r="E186" s="37"/>
      <c r="F186" s="37"/>
      <c r="G186" s="37"/>
      <c r="H186" s="37"/>
      <c r="I186" s="37"/>
      <c r="J186" s="37"/>
      <c r="K186" s="37"/>
      <c r="L186" s="37"/>
      <c r="M186" s="37"/>
      <c r="N186" s="37"/>
      <c r="O186" s="37"/>
      <c r="P186" s="37"/>
    </row>
    <row r="187" spans="1:16" ht="12">
      <c r="A187" s="37"/>
      <c r="B187" s="37"/>
      <c r="C187" s="37"/>
      <c r="D187" s="37"/>
      <c r="E187" s="37"/>
      <c r="F187" s="37"/>
      <c r="G187" s="37"/>
      <c r="H187" s="37"/>
      <c r="I187" s="37"/>
      <c r="J187" s="37"/>
      <c r="K187" s="37"/>
      <c r="L187" s="37"/>
      <c r="M187" s="37"/>
      <c r="N187" s="37"/>
      <c r="O187" s="37"/>
      <c r="P187" s="37"/>
    </row>
    <row r="188" spans="1:16" ht="12">
      <c r="A188" s="37"/>
      <c r="B188" s="37"/>
      <c r="C188" s="37"/>
      <c r="D188" s="37"/>
      <c r="E188" s="37"/>
      <c r="F188" s="37"/>
      <c r="G188" s="37"/>
      <c r="H188" s="37"/>
      <c r="I188" s="37"/>
      <c r="J188" s="37"/>
      <c r="K188" s="37"/>
      <c r="L188" s="37"/>
      <c r="M188" s="37"/>
      <c r="N188" s="37"/>
      <c r="O188" s="37"/>
      <c r="P188" s="37"/>
    </row>
    <row r="189" spans="1:16" ht="12">
      <c r="A189" s="37"/>
      <c r="B189" s="37"/>
      <c r="C189" s="37"/>
      <c r="D189" s="37"/>
      <c r="E189" s="37"/>
      <c r="F189" s="37"/>
      <c r="G189" s="37"/>
      <c r="H189" s="37"/>
      <c r="I189" s="37"/>
      <c r="J189" s="37"/>
      <c r="K189" s="37"/>
      <c r="L189" s="37"/>
      <c r="M189" s="37"/>
      <c r="N189" s="37"/>
      <c r="O189" s="37"/>
      <c r="P189" s="37"/>
    </row>
    <row r="190" spans="1:16" ht="12">
      <c r="A190" s="37"/>
      <c r="B190" s="37"/>
      <c r="C190" s="37"/>
      <c r="D190" s="37"/>
      <c r="E190" s="37"/>
      <c r="F190" s="37"/>
      <c r="G190" s="37"/>
      <c r="H190" s="37"/>
      <c r="I190" s="37"/>
      <c r="J190" s="37"/>
      <c r="K190" s="37"/>
      <c r="L190" s="37"/>
      <c r="M190" s="37"/>
      <c r="N190" s="37"/>
      <c r="O190" s="37"/>
      <c r="P190" s="37"/>
    </row>
    <row r="191" spans="1:16" ht="12">
      <c r="A191" s="37"/>
      <c r="B191" s="37"/>
      <c r="C191" s="37"/>
      <c r="D191" s="37"/>
      <c r="E191" s="37"/>
      <c r="F191" s="37"/>
      <c r="G191" s="37"/>
      <c r="H191" s="37"/>
      <c r="I191" s="37"/>
      <c r="J191" s="37"/>
      <c r="K191" s="37"/>
      <c r="L191" s="37"/>
      <c r="M191" s="37"/>
      <c r="N191" s="37"/>
      <c r="O191" s="37"/>
      <c r="P191" s="37"/>
    </row>
    <row r="192" spans="1:16" ht="12">
      <c r="A192" s="37"/>
      <c r="B192" s="37"/>
      <c r="C192" s="37"/>
      <c r="D192" s="37"/>
      <c r="E192" s="37"/>
      <c r="F192" s="37"/>
      <c r="G192" s="37"/>
      <c r="H192" s="37"/>
      <c r="I192" s="37"/>
      <c r="J192" s="37"/>
      <c r="K192" s="37"/>
      <c r="L192" s="37"/>
      <c r="M192" s="37"/>
      <c r="N192" s="37"/>
      <c r="O192" s="37"/>
      <c r="P192" s="37"/>
    </row>
    <row r="193" spans="1:16" ht="12">
      <c r="A193" s="37"/>
      <c r="B193" s="37"/>
      <c r="C193" s="37"/>
      <c r="D193" s="37"/>
      <c r="E193" s="37"/>
      <c r="F193" s="37"/>
      <c r="G193" s="37"/>
      <c r="H193" s="37"/>
      <c r="I193" s="37"/>
      <c r="J193" s="37"/>
      <c r="K193" s="37"/>
      <c r="L193" s="37"/>
      <c r="M193" s="37"/>
      <c r="N193" s="37"/>
      <c r="O193" s="37"/>
      <c r="P193" s="37"/>
    </row>
    <row r="194" spans="1:16" ht="12">
      <c r="A194" s="37"/>
      <c r="B194" s="37"/>
      <c r="C194" s="37"/>
      <c r="D194" s="37"/>
      <c r="E194" s="37"/>
      <c r="F194" s="37"/>
      <c r="G194" s="37"/>
      <c r="H194" s="37"/>
      <c r="I194" s="37"/>
      <c r="J194" s="37"/>
      <c r="K194" s="37"/>
      <c r="L194" s="37"/>
      <c r="M194" s="37"/>
      <c r="N194" s="37"/>
      <c r="O194" s="37"/>
      <c r="P194" s="37"/>
    </row>
    <row r="195" spans="1:16" ht="12">
      <c r="A195" s="37"/>
      <c r="B195" s="37"/>
      <c r="C195" s="37"/>
      <c r="D195" s="37"/>
      <c r="E195" s="37"/>
      <c r="F195" s="37"/>
      <c r="G195" s="37"/>
      <c r="H195" s="37"/>
      <c r="I195" s="37"/>
      <c r="J195" s="37"/>
      <c r="K195" s="37"/>
      <c r="L195" s="37"/>
      <c r="M195" s="37"/>
      <c r="N195" s="37"/>
      <c r="O195" s="37"/>
      <c r="P195" s="37"/>
    </row>
    <row r="196" spans="1:16" ht="12">
      <c r="A196" s="37"/>
      <c r="B196" s="37"/>
      <c r="C196" s="37"/>
      <c r="D196" s="37"/>
      <c r="E196" s="37"/>
      <c r="F196" s="37"/>
      <c r="G196" s="37"/>
      <c r="H196" s="37"/>
      <c r="I196" s="37"/>
      <c r="J196" s="37"/>
      <c r="K196" s="37"/>
      <c r="L196" s="37"/>
      <c r="M196" s="37"/>
      <c r="N196" s="37"/>
      <c r="O196" s="37"/>
      <c r="P196" s="37"/>
    </row>
    <row r="197" spans="1:16" ht="12">
      <c r="A197" s="37"/>
      <c r="B197" s="37"/>
      <c r="C197" s="37"/>
      <c r="D197" s="37"/>
      <c r="E197" s="37"/>
      <c r="F197" s="37"/>
      <c r="G197" s="37"/>
      <c r="H197" s="37"/>
      <c r="I197" s="37"/>
      <c r="J197" s="37"/>
      <c r="K197" s="37"/>
      <c r="L197" s="37"/>
      <c r="M197" s="37"/>
      <c r="N197" s="37"/>
      <c r="O197" s="37"/>
      <c r="P197" s="37"/>
    </row>
    <row r="198" spans="1:16" ht="12">
      <c r="A198" s="37"/>
      <c r="B198" s="37"/>
      <c r="C198" s="37"/>
      <c r="D198" s="37"/>
      <c r="E198" s="37"/>
      <c r="F198" s="37"/>
      <c r="G198" s="37"/>
      <c r="H198" s="37"/>
      <c r="I198" s="37"/>
      <c r="J198" s="37"/>
      <c r="K198" s="37"/>
      <c r="L198" s="37"/>
      <c r="M198" s="37"/>
      <c r="N198" s="37"/>
      <c r="O198" s="37"/>
      <c r="P198" s="37"/>
    </row>
    <row r="199" spans="1:16" ht="12">
      <c r="A199" s="37"/>
      <c r="B199" s="37"/>
      <c r="C199" s="37"/>
      <c r="D199" s="37"/>
      <c r="E199" s="37"/>
      <c r="F199" s="37"/>
      <c r="G199" s="37"/>
      <c r="H199" s="37"/>
      <c r="I199" s="37"/>
      <c r="J199" s="37"/>
      <c r="K199" s="37"/>
      <c r="L199" s="37"/>
      <c r="M199" s="37"/>
      <c r="N199" s="37"/>
      <c r="O199" s="37"/>
      <c r="P199" s="37"/>
    </row>
    <row r="200" spans="1:16" ht="12">
      <c r="A200" s="37"/>
      <c r="B200" s="37"/>
      <c r="C200" s="37"/>
      <c r="D200" s="37"/>
      <c r="E200" s="37"/>
      <c r="F200" s="37"/>
      <c r="G200" s="37"/>
      <c r="H200" s="37"/>
      <c r="I200" s="37"/>
      <c r="J200" s="37"/>
      <c r="K200" s="37"/>
      <c r="L200" s="37"/>
      <c r="M200" s="37"/>
      <c r="N200" s="37"/>
      <c r="O200" s="37"/>
      <c r="P200" s="37"/>
    </row>
    <row r="201" spans="1:16" ht="12">
      <c r="A201" s="37"/>
      <c r="B201" s="37"/>
      <c r="C201" s="37"/>
      <c r="D201" s="37"/>
      <c r="E201" s="37"/>
      <c r="F201" s="37"/>
      <c r="G201" s="37"/>
      <c r="H201" s="37"/>
      <c r="I201" s="37"/>
      <c r="J201" s="37"/>
      <c r="K201" s="37"/>
      <c r="L201" s="37"/>
      <c r="M201" s="37"/>
      <c r="N201" s="37"/>
      <c r="O201" s="37"/>
      <c r="P201" s="37"/>
    </row>
    <row r="202" spans="1:16" ht="12">
      <c r="A202" s="37"/>
      <c r="B202" s="37"/>
      <c r="C202" s="37"/>
      <c r="D202" s="37"/>
      <c r="E202" s="37"/>
      <c r="F202" s="37"/>
      <c r="G202" s="37"/>
      <c r="H202" s="37"/>
      <c r="I202" s="37"/>
      <c r="J202" s="37"/>
      <c r="K202" s="37"/>
      <c r="L202" s="37"/>
      <c r="M202" s="37"/>
      <c r="N202" s="37"/>
      <c r="O202" s="37"/>
      <c r="P202" s="37"/>
    </row>
    <row r="203" spans="1:16" ht="12">
      <c r="A203" s="37"/>
      <c r="B203" s="37"/>
      <c r="C203" s="37"/>
      <c r="D203" s="37"/>
      <c r="E203" s="37"/>
      <c r="F203" s="37"/>
      <c r="G203" s="37"/>
      <c r="H203" s="37"/>
      <c r="I203" s="37"/>
      <c r="J203" s="37"/>
      <c r="K203" s="37"/>
      <c r="L203" s="37"/>
      <c r="M203" s="37"/>
      <c r="N203" s="37"/>
      <c r="O203" s="37"/>
      <c r="P203" s="37"/>
    </row>
    <row r="204" spans="1:16" ht="12">
      <c r="A204" s="37"/>
      <c r="B204" s="37"/>
      <c r="C204" s="37"/>
      <c r="D204" s="37"/>
      <c r="E204" s="37"/>
      <c r="F204" s="37"/>
      <c r="G204" s="37"/>
      <c r="H204" s="37"/>
      <c r="I204" s="37"/>
      <c r="J204" s="37"/>
      <c r="K204" s="37"/>
      <c r="L204" s="37"/>
      <c r="M204" s="37"/>
      <c r="N204" s="37"/>
      <c r="O204" s="37"/>
      <c r="P204" s="37"/>
    </row>
    <row r="205" spans="1:16" ht="12">
      <c r="A205" s="37"/>
      <c r="B205" s="37"/>
      <c r="C205" s="37"/>
      <c r="D205" s="37"/>
      <c r="E205" s="37"/>
      <c r="F205" s="37"/>
      <c r="G205" s="37"/>
      <c r="H205" s="37"/>
      <c r="I205" s="37"/>
      <c r="J205" s="37"/>
      <c r="K205" s="37"/>
      <c r="L205" s="37"/>
      <c r="M205" s="37"/>
      <c r="N205" s="37"/>
      <c r="O205" s="37"/>
      <c r="P205" s="37"/>
    </row>
    <row r="206" spans="1:16" ht="12">
      <c r="A206" s="37"/>
      <c r="B206" s="37"/>
      <c r="C206" s="37"/>
      <c r="D206" s="37"/>
      <c r="E206" s="37"/>
      <c r="F206" s="37"/>
      <c r="G206" s="37"/>
      <c r="H206" s="37"/>
      <c r="I206" s="37"/>
      <c r="J206" s="37"/>
      <c r="K206" s="37"/>
      <c r="L206" s="37"/>
      <c r="M206" s="37"/>
      <c r="N206" s="37"/>
      <c r="O206" s="37"/>
      <c r="P206" s="37"/>
    </row>
    <row r="207" spans="1:16" ht="12">
      <c r="A207" s="37"/>
      <c r="B207" s="37"/>
      <c r="C207" s="37"/>
      <c r="D207" s="37"/>
      <c r="E207" s="37"/>
      <c r="F207" s="37"/>
      <c r="G207" s="37"/>
      <c r="H207" s="37"/>
      <c r="I207" s="37"/>
      <c r="J207" s="37"/>
      <c r="K207" s="37"/>
      <c r="L207" s="37"/>
      <c r="M207" s="37"/>
      <c r="N207" s="37"/>
      <c r="O207" s="37"/>
      <c r="P207" s="37"/>
    </row>
    <row r="208" spans="1:16" ht="12">
      <c r="A208" s="37"/>
      <c r="B208" s="37"/>
      <c r="C208" s="37"/>
      <c r="D208" s="37"/>
      <c r="E208" s="37"/>
      <c r="F208" s="37"/>
      <c r="G208" s="37"/>
      <c r="H208" s="37"/>
      <c r="I208" s="37"/>
      <c r="J208" s="37"/>
      <c r="K208" s="37"/>
      <c r="L208" s="37"/>
      <c r="M208" s="37"/>
      <c r="N208" s="37"/>
      <c r="O208" s="37"/>
      <c r="P208" s="37"/>
    </row>
    <row r="209" spans="1:16" ht="12">
      <c r="A209" s="37"/>
      <c r="B209" s="37"/>
      <c r="C209" s="37"/>
      <c r="D209" s="37"/>
      <c r="E209" s="37"/>
      <c r="F209" s="37"/>
      <c r="G209" s="37"/>
      <c r="H209" s="37"/>
      <c r="I209" s="37"/>
      <c r="J209" s="37"/>
      <c r="K209" s="37"/>
      <c r="L209" s="37"/>
      <c r="M209" s="37"/>
      <c r="N209" s="37"/>
      <c r="O209" s="37"/>
      <c r="P209" s="37"/>
    </row>
    <row r="210" spans="1:16" ht="12">
      <c r="A210" s="37"/>
      <c r="B210" s="37"/>
      <c r="C210" s="37"/>
      <c r="D210" s="37"/>
      <c r="E210" s="37"/>
      <c r="F210" s="37"/>
      <c r="G210" s="37"/>
      <c r="H210" s="37"/>
      <c r="I210" s="37"/>
      <c r="J210" s="37"/>
      <c r="K210" s="37"/>
      <c r="L210" s="37"/>
      <c r="M210" s="37"/>
      <c r="N210" s="37"/>
      <c r="O210" s="37"/>
      <c r="P210" s="37"/>
    </row>
    <row r="211" spans="1:16" ht="12">
      <c r="A211" s="37"/>
      <c r="B211" s="37"/>
      <c r="C211" s="37"/>
      <c r="D211" s="37"/>
      <c r="E211" s="37"/>
      <c r="F211" s="37"/>
      <c r="G211" s="37"/>
      <c r="H211" s="37"/>
      <c r="I211" s="37"/>
      <c r="J211" s="37"/>
      <c r="K211" s="37"/>
      <c r="L211" s="37"/>
      <c r="M211" s="37"/>
      <c r="N211" s="37"/>
      <c r="O211" s="37"/>
      <c r="P211" s="37"/>
    </row>
    <row r="212" spans="1:16" ht="12">
      <c r="A212" s="37"/>
      <c r="B212" s="37"/>
      <c r="C212" s="37"/>
      <c r="D212" s="37"/>
      <c r="E212" s="37"/>
      <c r="F212" s="37"/>
      <c r="G212" s="37"/>
      <c r="H212" s="37"/>
      <c r="I212" s="37"/>
      <c r="J212" s="37"/>
      <c r="K212" s="37"/>
      <c r="L212" s="37"/>
      <c r="M212" s="37"/>
      <c r="N212" s="37"/>
      <c r="O212" s="37"/>
      <c r="P212" s="37"/>
    </row>
    <row r="213" spans="1:16" ht="12">
      <c r="A213" s="37"/>
      <c r="B213" s="37"/>
      <c r="C213" s="37"/>
      <c r="D213" s="37"/>
      <c r="E213" s="37"/>
      <c r="F213" s="37"/>
      <c r="G213" s="37"/>
      <c r="H213" s="37"/>
      <c r="I213" s="37"/>
      <c r="J213" s="37"/>
      <c r="K213" s="37"/>
      <c r="L213" s="37"/>
      <c r="M213" s="37"/>
      <c r="N213" s="37"/>
      <c r="O213" s="37"/>
      <c r="P213" s="37"/>
    </row>
    <row r="214" spans="1:16" ht="12">
      <c r="A214" s="37"/>
      <c r="B214" s="37"/>
      <c r="C214" s="37"/>
      <c r="D214" s="37"/>
      <c r="E214" s="37"/>
      <c r="F214" s="37"/>
      <c r="G214" s="37"/>
      <c r="H214" s="37"/>
      <c r="I214" s="37"/>
      <c r="J214" s="37"/>
      <c r="K214" s="37"/>
      <c r="L214" s="37"/>
      <c r="M214" s="37"/>
      <c r="N214" s="37"/>
      <c r="O214" s="37"/>
      <c r="P214" s="37"/>
    </row>
    <row r="215" spans="1:16" ht="12">
      <c r="A215" s="37"/>
      <c r="B215" s="37"/>
      <c r="C215" s="37"/>
      <c r="D215" s="37"/>
      <c r="E215" s="37"/>
      <c r="F215" s="37"/>
      <c r="G215" s="37"/>
      <c r="H215" s="37"/>
      <c r="I215" s="37"/>
      <c r="J215" s="37"/>
      <c r="K215" s="37"/>
      <c r="L215" s="37"/>
      <c r="M215" s="37"/>
      <c r="N215" s="37"/>
      <c r="O215" s="37"/>
      <c r="P215" s="37"/>
    </row>
    <row r="216" spans="1:16" ht="12">
      <c r="A216" s="37"/>
      <c r="B216" s="37"/>
      <c r="C216" s="37"/>
      <c r="D216" s="37"/>
      <c r="E216" s="37"/>
      <c r="F216" s="37"/>
      <c r="G216" s="37"/>
      <c r="H216" s="37"/>
      <c r="I216" s="37"/>
      <c r="J216" s="37"/>
      <c r="K216" s="37"/>
      <c r="L216" s="37"/>
      <c r="M216" s="37"/>
      <c r="N216" s="37"/>
      <c r="O216" s="37"/>
      <c r="P216" s="37"/>
    </row>
    <row r="217" spans="1:16" ht="12">
      <c r="A217" s="37"/>
      <c r="B217" s="37"/>
      <c r="C217" s="37"/>
      <c r="D217" s="37"/>
      <c r="E217" s="37"/>
      <c r="F217" s="37"/>
      <c r="G217" s="37"/>
      <c r="H217" s="37"/>
      <c r="I217" s="37"/>
      <c r="J217" s="37"/>
      <c r="K217" s="37"/>
      <c r="L217" s="37"/>
      <c r="M217" s="37"/>
      <c r="N217" s="37"/>
      <c r="O217" s="37"/>
      <c r="P217" s="37"/>
    </row>
    <row r="218" spans="1:16" ht="12">
      <c r="A218" s="37"/>
      <c r="B218" s="37"/>
      <c r="C218" s="37"/>
      <c r="D218" s="37"/>
      <c r="E218" s="37"/>
      <c r="F218" s="37"/>
      <c r="G218" s="37"/>
      <c r="H218" s="37"/>
      <c r="I218" s="37"/>
      <c r="J218" s="37"/>
      <c r="K218" s="37"/>
      <c r="L218" s="37"/>
      <c r="M218" s="37"/>
      <c r="N218" s="37"/>
      <c r="O218" s="37"/>
      <c r="P218" s="37"/>
    </row>
    <row r="219" spans="1:16" ht="12">
      <c r="A219" s="37"/>
      <c r="B219" s="37"/>
      <c r="C219" s="37"/>
      <c r="D219" s="37"/>
      <c r="E219" s="37"/>
      <c r="F219" s="37"/>
      <c r="G219" s="37"/>
      <c r="H219" s="37"/>
      <c r="I219" s="37"/>
      <c r="J219" s="37"/>
      <c r="K219" s="37"/>
      <c r="L219" s="37"/>
      <c r="M219" s="37"/>
      <c r="N219" s="37"/>
      <c r="O219" s="37"/>
      <c r="P219" s="37"/>
    </row>
    <row r="220" spans="1:16" ht="12">
      <c r="A220" s="37"/>
      <c r="B220" s="37"/>
      <c r="C220" s="37"/>
      <c r="D220" s="37"/>
      <c r="E220" s="37"/>
      <c r="F220" s="37"/>
      <c r="G220" s="37"/>
      <c r="H220" s="37"/>
      <c r="I220" s="37"/>
      <c r="J220" s="37"/>
      <c r="K220" s="37"/>
      <c r="L220" s="37"/>
      <c r="M220" s="37"/>
      <c r="N220" s="37"/>
      <c r="O220" s="37"/>
      <c r="P220" s="37"/>
    </row>
    <row r="221" spans="1:16" ht="12">
      <c r="A221" s="37"/>
      <c r="B221" s="37"/>
      <c r="C221" s="37"/>
      <c r="D221" s="37"/>
      <c r="E221" s="37"/>
      <c r="F221" s="37"/>
      <c r="G221" s="37"/>
      <c r="H221" s="37"/>
      <c r="I221" s="37"/>
      <c r="J221" s="37"/>
      <c r="K221" s="37"/>
      <c r="L221" s="37"/>
      <c r="M221" s="37"/>
      <c r="N221" s="37"/>
      <c r="O221" s="37"/>
      <c r="P221" s="37"/>
    </row>
    <row r="222" spans="1:16" ht="12">
      <c r="A222" s="37"/>
      <c r="B222" s="37"/>
      <c r="C222" s="37"/>
      <c r="D222" s="37"/>
      <c r="E222" s="37"/>
      <c r="F222" s="37"/>
      <c r="G222" s="37"/>
      <c r="H222" s="37"/>
      <c r="I222" s="37"/>
      <c r="J222" s="37"/>
      <c r="K222" s="37"/>
      <c r="L222" s="37"/>
      <c r="M222" s="37"/>
      <c r="N222" s="37"/>
      <c r="O222" s="37"/>
      <c r="P222" s="37"/>
    </row>
    <row r="223" spans="1:16" ht="12">
      <c r="A223" s="37"/>
      <c r="B223" s="37"/>
      <c r="C223" s="37"/>
      <c r="D223" s="37"/>
      <c r="E223" s="37"/>
      <c r="F223" s="37"/>
      <c r="G223" s="37"/>
      <c r="H223" s="37"/>
      <c r="I223" s="37"/>
      <c r="J223" s="37"/>
      <c r="K223" s="37"/>
      <c r="L223" s="37"/>
      <c r="M223" s="37"/>
      <c r="N223" s="37"/>
      <c r="O223" s="37"/>
      <c r="P223" s="37"/>
    </row>
    <row r="224" spans="1:16" ht="12">
      <c r="A224" s="37"/>
      <c r="B224" s="37"/>
      <c r="C224" s="37"/>
      <c r="D224" s="37"/>
      <c r="E224" s="37"/>
      <c r="F224" s="37"/>
      <c r="G224" s="37"/>
      <c r="H224" s="37"/>
      <c r="I224" s="37"/>
      <c r="J224" s="37"/>
      <c r="K224" s="37"/>
      <c r="L224" s="37"/>
      <c r="M224" s="37"/>
      <c r="N224" s="37"/>
      <c r="O224" s="37"/>
      <c r="P224" s="37"/>
    </row>
    <row r="225" spans="1:16" ht="12">
      <c r="A225" s="37"/>
      <c r="B225" s="37"/>
      <c r="C225" s="37"/>
      <c r="D225" s="37"/>
      <c r="E225" s="37"/>
      <c r="F225" s="37"/>
      <c r="G225" s="37"/>
      <c r="H225" s="37"/>
      <c r="I225" s="37"/>
      <c r="J225" s="37"/>
      <c r="K225" s="37"/>
      <c r="L225" s="37"/>
      <c r="M225" s="37"/>
      <c r="N225" s="37"/>
      <c r="O225" s="37"/>
      <c r="P225" s="37"/>
    </row>
    <row r="226" spans="1:16" ht="12">
      <c r="A226" s="37"/>
      <c r="B226" s="37"/>
      <c r="C226" s="37"/>
      <c r="D226" s="37"/>
      <c r="E226" s="37"/>
      <c r="F226" s="37"/>
      <c r="G226" s="37"/>
      <c r="H226" s="37"/>
      <c r="I226" s="37"/>
      <c r="J226" s="37"/>
      <c r="K226" s="37"/>
      <c r="L226" s="37"/>
      <c r="M226" s="37"/>
      <c r="N226" s="37"/>
      <c r="O226" s="37"/>
      <c r="P226" s="37"/>
    </row>
    <row r="227" spans="1:16" ht="12">
      <c r="A227" s="37"/>
      <c r="B227" s="37"/>
      <c r="C227" s="37"/>
      <c r="D227" s="37"/>
      <c r="E227" s="37"/>
      <c r="F227" s="37"/>
      <c r="G227" s="37"/>
      <c r="H227" s="37"/>
      <c r="I227" s="37"/>
      <c r="J227" s="37"/>
      <c r="K227" s="37"/>
      <c r="L227" s="37"/>
      <c r="M227" s="37"/>
      <c r="N227" s="37"/>
      <c r="O227" s="37"/>
      <c r="P227" s="37"/>
    </row>
    <row r="228" spans="1:16" ht="12">
      <c r="A228" s="37"/>
      <c r="B228" s="37"/>
      <c r="C228" s="37"/>
      <c r="D228" s="37"/>
      <c r="E228" s="37"/>
      <c r="F228" s="37"/>
      <c r="G228" s="37"/>
      <c r="H228" s="37"/>
      <c r="I228" s="37"/>
      <c r="J228" s="37"/>
      <c r="K228" s="37"/>
      <c r="L228" s="37"/>
      <c r="M228" s="37"/>
      <c r="N228" s="37"/>
      <c r="O228" s="37"/>
      <c r="P228" s="37"/>
    </row>
    <row r="229" spans="1:16" ht="12">
      <c r="A229" s="37"/>
      <c r="B229" s="37"/>
      <c r="C229" s="37"/>
      <c r="D229" s="37"/>
      <c r="E229" s="37"/>
      <c r="F229" s="37"/>
      <c r="G229" s="37"/>
      <c r="H229" s="37"/>
      <c r="I229" s="37"/>
      <c r="J229" s="37"/>
      <c r="K229" s="37"/>
      <c r="L229" s="37"/>
      <c r="M229" s="37"/>
      <c r="N229" s="37"/>
      <c r="O229" s="37"/>
      <c r="P229" s="37"/>
    </row>
    <row r="230" spans="1:16" ht="12">
      <c r="A230" s="37"/>
      <c r="B230" s="37"/>
      <c r="C230" s="37"/>
      <c r="D230" s="37"/>
      <c r="E230" s="37"/>
      <c r="F230" s="37"/>
      <c r="G230" s="37"/>
      <c r="H230" s="37"/>
      <c r="I230" s="37"/>
      <c r="J230" s="37"/>
      <c r="K230" s="37"/>
      <c r="L230" s="37"/>
      <c r="M230" s="37"/>
      <c r="N230" s="37"/>
      <c r="O230" s="37"/>
      <c r="P230" s="37"/>
    </row>
    <row r="231" spans="1:16" ht="12">
      <c r="A231" s="37"/>
      <c r="B231" s="37"/>
      <c r="C231" s="37"/>
      <c r="D231" s="37"/>
      <c r="E231" s="37"/>
      <c r="F231" s="37"/>
      <c r="G231" s="37"/>
      <c r="H231" s="37"/>
      <c r="I231" s="37"/>
      <c r="J231" s="37"/>
      <c r="K231" s="37"/>
      <c r="L231" s="37"/>
      <c r="M231" s="37"/>
      <c r="N231" s="37"/>
      <c r="O231" s="37"/>
      <c r="P231" s="37"/>
    </row>
    <row r="232" spans="1:16" ht="12">
      <c r="A232" s="37"/>
      <c r="B232" s="37"/>
      <c r="C232" s="37"/>
      <c r="D232" s="37"/>
      <c r="E232" s="37"/>
      <c r="F232" s="37"/>
      <c r="G232" s="37"/>
      <c r="H232" s="37"/>
      <c r="I232" s="37"/>
      <c r="J232" s="37"/>
      <c r="K232" s="37"/>
      <c r="L232" s="37"/>
      <c r="M232" s="37"/>
      <c r="N232" s="37"/>
      <c r="O232" s="37"/>
      <c r="P232" s="37"/>
    </row>
    <row r="233" spans="1:16" ht="12">
      <c r="A233" s="37"/>
      <c r="B233" s="37"/>
      <c r="C233" s="37"/>
      <c r="D233" s="37"/>
      <c r="E233" s="37"/>
      <c r="F233" s="37"/>
      <c r="G233" s="37"/>
      <c r="H233" s="37"/>
      <c r="I233" s="37"/>
      <c r="J233" s="37"/>
      <c r="K233" s="37"/>
      <c r="L233" s="37"/>
      <c r="M233" s="37"/>
      <c r="N233" s="37"/>
      <c r="O233" s="37"/>
      <c r="P233" s="37"/>
    </row>
    <row r="234" spans="1:16" ht="12">
      <c r="A234" s="37"/>
      <c r="B234" s="37"/>
      <c r="C234" s="37"/>
      <c r="D234" s="37"/>
      <c r="E234" s="37"/>
      <c r="F234" s="37"/>
      <c r="G234" s="37"/>
      <c r="H234" s="37"/>
      <c r="I234" s="37"/>
      <c r="J234" s="37"/>
      <c r="K234" s="37"/>
      <c r="L234" s="37"/>
      <c r="M234" s="37"/>
      <c r="N234" s="37"/>
      <c r="O234" s="37"/>
      <c r="P234" s="37"/>
    </row>
    <row r="235" spans="1:16" ht="12">
      <c r="A235" s="37"/>
      <c r="B235" s="37"/>
      <c r="C235" s="37"/>
      <c r="D235" s="37"/>
      <c r="E235" s="37"/>
      <c r="F235" s="37"/>
      <c r="G235" s="37"/>
      <c r="H235" s="37"/>
      <c r="I235" s="37"/>
      <c r="J235" s="37"/>
      <c r="K235" s="37"/>
      <c r="L235" s="37"/>
      <c r="M235" s="37"/>
      <c r="N235" s="37"/>
      <c r="O235" s="37"/>
      <c r="P235" s="37"/>
    </row>
    <row r="236" spans="1:16" ht="12">
      <c r="A236" s="37"/>
      <c r="B236" s="37"/>
      <c r="C236" s="37"/>
      <c r="D236" s="37"/>
      <c r="E236" s="37"/>
      <c r="F236" s="37"/>
      <c r="G236" s="37"/>
      <c r="H236" s="37"/>
      <c r="I236" s="37"/>
      <c r="J236" s="37"/>
      <c r="K236" s="37"/>
      <c r="L236" s="37"/>
      <c r="M236" s="37"/>
      <c r="N236" s="37"/>
      <c r="O236" s="37"/>
      <c r="P236" s="37"/>
    </row>
    <row r="237" spans="1:16" ht="12">
      <c r="A237" s="37"/>
      <c r="B237" s="37"/>
      <c r="C237" s="37"/>
      <c r="D237" s="37"/>
      <c r="E237" s="37"/>
      <c r="F237" s="37"/>
      <c r="G237" s="37"/>
      <c r="H237" s="37"/>
      <c r="I237" s="37"/>
      <c r="J237" s="37"/>
      <c r="K237" s="37"/>
      <c r="L237" s="37"/>
      <c r="M237" s="37"/>
      <c r="N237" s="37"/>
      <c r="O237" s="37"/>
      <c r="P237" s="37"/>
    </row>
    <row r="238" spans="1:16" ht="12">
      <c r="A238" s="37"/>
      <c r="B238" s="37"/>
      <c r="C238" s="37"/>
      <c r="D238" s="37"/>
      <c r="E238" s="37"/>
      <c r="F238" s="37"/>
      <c r="G238" s="37"/>
      <c r="H238" s="37"/>
      <c r="I238" s="37"/>
      <c r="J238" s="37"/>
      <c r="K238" s="37"/>
      <c r="L238" s="37"/>
      <c r="M238" s="37"/>
      <c r="N238" s="37"/>
      <c r="O238" s="37"/>
      <c r="P238" s="37"/>
    </row>
    <row r="239" spans="1:16" ht="12">
      <c r="A239" s="37"/>
      <c r="B239" s="37"/>
      <c r="C239" s="37"/>
      <c r="D239" s="37"/>
      <c r="E239" s="37"/>
      <c r="F239" s="37"/>
      <c r="G239" s="37"/>
      <c r="H239" s="37"/>
      <c r="I239" s="37"/>
      <c r="J239" s="37"/>
      <c r="K239" s="37"/>
      <c r="L239" s="37"/>
      <c r="M239" s="37"/>
      <c r="N239" s="37"/>
      <c r="O239" s="37"/>
      <c r="P239" s="37"/>
    </row>
    <row r="240" spans="1:16" ht="12">
      <c r="A240" s="37"/>
      <c r="B240" s="37"/>
      <c r="C240" s="37"/>
      <c r="D240" s="37"/>
      <c r="E240" s="37"/>
      <c r="F240" s="37"/>
      <c r="G240" s="37"/>
      <c r="H240" s="37"/>
      <c r="I240" s="37"/>
      <c r="J240" s="37"/>
      <c r="K240" s="37"/>
      <c r="L240" s="37"/>
      <c r="M240" s="37"/>
      <c r="N240" s="37"/>
      <c r="O240" s="37"/>
      <c r="P240" s="37"/>
    </row>
    <row r="241" spans="1:16" ht="12">
      <c r="A241" s="37"/>
      <c r="B241" s="37"/>
      <c r="C241" s="37"/>
      <c r="D241" s="37"/>
      <c r="E241" s="37"/>
      <c r="F241" s="37"/>
      <c r="G241" s="37"/>
      <c r="H241" s="37"/>
      <c r="I241" s="37"/>
      <c r="J241" s="37"/>
      <c r="K241" s="37"/>
      <c r="L241" s="37"/>
      <c r="M241" s="37"/>
      <c r="N241" s="37"/>
      <c r="O241" s="37"/>
      <c r="P241" s="37"/>
    </row>
    <row r="242" spans="1:16" ht="12">
      <c r="A242" s="37"/>
      <c r="B242" s="37"/>
      <c r="C242" s="37"/>
      <c r="D242" s="37"/>
      <c r="E242" s="37"/>
      <c r="F242" s="37"/>
      <c r="G242" s="37"/>
      <c r="H242" s="37"/>
      <c r="I242" s="37"/>
      <c r="J242" s="37"/>
      <c r="K242" s="37"/>
      <c r="L242" s="37"/>
      <c r="M242" s="37"/>
      <c r="N242" s="37"/>
      <c r="O242" s="37"/>
      <c r="P242" s="37"/>
    </row>
    <row r="243" spans="1:16" ht="12">
      <c r="A243" s="37"/>
      <c r="B243" s="37"/>
      <c r="C243" s="37"/>
      <c r="D243" s="37"/>
      <c r="E243" s="37"/>
      <c r="F243" s="37"/>
      <c r="G243" s="37"/>
      <c r="H243" s="37"/>
      <c r="I243" s="37"/>
      <c r="J243" s="37"/>
      <c r="K243" s="37"/>
      <c r="L243" s="37"/>
      <c r="M243" s="37"/>
      <c r="N243" s="37"/>
      <c r="O243" s="37"/>
      <c r="P243" s="37"/>
    </row>
    <row r="244" spans="1:16" ht="12">
      <c r="A244" s="37"/>
      <c r="B244" s="37"/>
      <c r="C244" s="37"/>
      <c r="D244" s="37"/>
      <c r="E244" s="37"/>
      <c r="F244" s="37"/>
      <c r="G244" s="37"/>
      <c r="H244" s="37"/>
      <c r="I244" s="37"/>
      <c r="J244" s="37"/>
      <c r="K244" s="37"/>
      <c r="L244" s="37"/>
      <c r="M244" s="37"/>
      <c r="N244" s="37"/>
      <c r="O244" s="37"/>
      <c r="P244" s="37"/>
    </row>
    <row r="245" spans="1:16" ht="12">
      <c r="A245" s="37"/>
      <c r="B245" s="37"/>
      <c r="C245" s="37"/>
      <c r="D245" s="37"/>
      <c r="E245" s="37"/>
      <c r="F245" s="37"/>
      <c r="G245" s="37"/>
      <c r="H245" s="37"/>
      <c r="I245" s="37"/>
      <c r="J245" s="37"/>
      <c r="K245" s="37"/>
      <c r="L245" s="37"/>
      <c r="M245" s="37"/>
      <c r="N245" s="37"/>
      <c r="O245" s="37"/>
      <c r="P245" s="37"/>
    </row>
    <row r="246" spans="1:16" ht="12">
      <c r="A246" s="37"/>
      <c r="B246" s="37"/>
      <c r="C246" s="37"/>
      <c r="D246" s="37"/>
      <c r="E246" s="37"/>
      <c r="F246" s="37"/>
      <c r="G246" s="37"/>
      <c r="H246" s="37"/>
      <c r="I246" s="37"/>
      <c r="J246" s="37"/>
      <c r="K246" s="37"/>
      <c r="L246" s="37"/>
      <c r="M246" s="37"/>
      <c r="N246" s="37"/>
      <c r="O246" s="37"/>
      <c r="P246" s="37"/>
    </row>
    <row r="247" spans="1:16" ht="12">
      <c r="A247" s="37"/>
      <c r="B247" s="37"/>
      <c r="C247" s="37"/>
      <c r="D247" s="37"/>
      <c r="E247" s="37"/>
      <c r="F247" s="37"/>
      <c r="G247" s="37"/>
      <c r="H247" s="37"/>
      <c r="I247" s="37"/>
      <c r="J247" s="37"/>
      <c r="K247" s="37"/>
      <c r="L247" s="37"/>
      <c r="M247" s="37"/>
      <c r="N247" s="37"/>
      <c r="O247" s="37"/>
      <c r="P247" s="37"/>
    </row>
    <row r="248" spans="1:16" ht="12">
      <c r="A248" s="37"/>
      <c r="B248" s="37"/>
      <c r="C248" s="37"/>
      <c r="D248" s="37"/>
      <c r="E248" s="37"/>
      <c r="F248" s="37"/>
      <c r="G248" s="37"/>
      <c r="H248" s="37"/>
      <c r="I248" s="37"/>
      <c r="J248" s="37"/>
      <c r="K248" s="37"/>
      <c r="L248" s="37"/>
      <c r="M248" s="37"/>
      <c r="N248" s="37"/>
      <c r="O248" s="37"/>
      <c r="P248" s="37"/>
    </row>
    <row r="249" spans="1:16" ht="12">
      <c r="A249" s="37"/>
      <c r="B249" s="37"/>
      <c r="C249" s="37"/>
      <c r="D249" s="37"/>
      <c r="E249" s="37"/>
      <c r="F249" s="37"/>
      <c r="G249" s="37"/>
      <c r="H249" s="37"/>
      <c r="I249" s="37"/>
      <c r="J249" s="37"/>
      <c r="K249" s="37"/>
      <c r="L249" s="37"/>
      <c r="M249" s="37"/>
      <c r="N249" s="37"/>
      <c r="O249" s="37"/>
      <c r="P249" s="37"/>
    </row>
    <row r="250" spans="1:16" ht="12">
      <c r="A250" s="37"/>
      <c r="B250" s="37"/>
      <c r="C250" s="37"/>
      <c r="D250" s="37"/>
      <c r="E250" s="37"/>
      <c r="F250" s="37"/>
      <c r="G250" s="37"/>
      <c r="H250" s="37"/>
      <c r="I250" s="37"/>
      <c r="J250" s="37"/>
      <c r="K250" s="37"/>
      <c r="L250" s="37"/>
      <c r="M250" s="37"/>
      <c r="N250" s="37"/>
      <c r="O250" s="37"/>
      <c r="P250" s="37"/>
    </row>
    <row r="251" spans="1:16" ht="12">
      <c r="A251" s="37"/>
      <c r="B251" s="37"/>
      <c r="C251" s="37"/>
      <c r="D251" s="37"/>
      <c r="E251" s="37"/>
      <c r="F251" s="37"/>
      <c r="G251" s="37"/>
      <c r="H251" s="37"/>
      <c r="I251" s="37"/>
      <c r="J251" s="37"/>
      <c r="K251" s="37"/>
      <c r="L251" s="37"/>
      <c r="M251" s="37"/>
      <c r="N251" s="37"/>
      <c r="O251" s="37"/>
      <c r="P251" s="37"/>
    </row>
    <row r="252" spans="1:16" ht="12">
      <c r="A252" s="37"/>
      <c r="B252" s="37"/>
      <c r="C252" s="37"/>
      <c r="D252" s="37"/>
      <c r="E252" s="37"/>
      <c r="F252" s="37"/>
      <c r="G252" s="37"/>
      <c r="H252" s="37"/>
      <c r="I252" s="37"/>
      <c r="J252" s="37"/>
      <c r="K252" s="37"/>
      <c r="L252" s="37"/>
      <c r="M252" s="37"/>
      <c r="N252" s="37"/>
      <c r="O252" s="37"/>
      <c r="P252" s="37"/>
    </row>
    <row r="253" spans="1:16" ht="12">
      <c r="A253" s="37"/>
      <c r="B253" s="37"/>
      <c r="C253" s="37"/>
      <c r="D253" s="37"/>
      <c r="E253" s="37"/>
      <c r="F253" s="37"/>
      <c r="G253" s="37"/>
      <c r="H253" s="37"/>
      <c r="I253" s="37"/>
      <c r="J253" s="37"/>
      <c r="K253" s="37"/>
      <c r="L253" s="37"/>
      <c r="M253" s="37"/>
      <c r="N253" s="37"/>
      <c r="O253" s="37"/>
      <c r="P253" s="37"/>
    </row>
    <row r="254" spans="1:16" ht="12">
      <c r="A254" s="37"/>
      <c r="B254" s="37"/>
      <c r="C254" s="37"/>
      <c r="D254" s="37"/>
      <c r="E254" s="37"/>
      <c r="F254" s="37"/>
      <c r="G254" s="37"/>
      <c r="H254" s="37"/>
      <c r="I254" s="37"/>
      <c r="J254" s="37"/>
      <c r="K254" s="37"/>
      <c r="L254" s="37"/>
      <c r="M254" s="37"/>
      <c r="N254" s="37"/>
      <c r="O254" s="37"/>
      <c r="P254" s="37"/>
    </row>
    <row r="255" spans="1:16" ht="12">
      <c r="A255" s="37"/>
      <c r="B255" s="37"/>
      <c r="C255" s="37"/>
      <c r="D255" s="37"/>
      <c r="E255" s="37"/>
      <c r="F255" s="37"/>
      <c r="G255" s="37"/>
      <c r="H255" s="37"/>
      <c r="I255" s="37"/>
      <c r="J255" s="37"/>
      <c r="K255" s="37"/>
      <c r="L255" s="37"/>
      <c r="M255" s="37"/>
      <c r="N255" s="37"/>
      <c r="O255" s="37"/>
      <c r="P255" s="37"/>
    </row>
    <row r="256" spans="1:16" ht="12">
      <c r="A256" s="37"/>
      <c r="B256" s="37"/>
      <c r="C256" s="37"/>
      <c r="D256" s="37"/>
      <c r="E256" s="37"/>
      <c r="F256" s="37"/>
      <c r="G256" s="37"/>
      <c r="H256" s="37"/>
      <c r="I256" s="37"/>
      <c r="J256" s="37"/>
      <c r="K256" s="37"/>
      <c r="L256" s="37"/>
      <c r="M256" s="37"/>
      <c r="N256" s="37"/>
      <c r="O256" s="37"/>
      <c r="P256" s="37"/>
    </row>
    <row r="257" spans="1:16" ht="12">
      <c r="A257" s="37"/>
      <c r="B257" s="37"/>
      <c r="C257" s="37"/>
      <c r="D257" s="37"/>
      <c r="E257" s="37"/>
      <c r="F257" s="37"/>
      <c r="G257" s="37"/>
      <c r="H257" s="37"/>
      <c r="I257" s="37"/>
      <c r="J257" s="37"/>
      <c r="K257" s="37"/>
      <c r="L257" s="37"/>
      <c r="M257" s="37"/>
      <c r="N257" s="37"/>
      <c r="O257" s="37"/>
      <c r="P257" s="37"/>
    </row>
    <row r="258" spans="1:16" ht="12">
      <c r="A258" s="37"/>
      <c r="B258" s="37"/>
      <c r="C258" s="37"/>
      <c r="D258" s="37"/>
      <c r="E258" s="37"/>
      <c r="F258" s="37"/>
      <c r="G258" s="37"/>
      <c r="H258" s="37"/>
      <c r="I258" s="37"/>
      <c r="J258" s="37"/>
      <c r="K258" s="37"/>
      <c r="L258" s="37"/>
      <c r="M258" s="37"/>
      <c r="N258" s="37"/>
      <c r="O258" s="37"/>
      <c r="P258" s="37"/>
    </row>
    <row r="259" spans="1:16" ht="12">
      <c r="A259" s="37"/>
      <c r="B259" s="37"/>
      <c r="C259" s="37"/>
      <c r="D259" s="37"/>
      <c r="E259" s="37"/>
      <c r="F259" s="37"/>
      <c r="G259" s="37"/>
      <c r="H259" s="37"/>
      <c r="I259" s="37"/>
      <c r="J259" s="37"/>
      <c r="K259" s="37"/>
      <c r="L259" s="37"/>
      <c r="M259" s="37"/>
      <c r="N259" s="37"/>
      <c r="O259" s="37"/>
      <c r="P259" s="37"/>
    </row>
    <row r="260" spans="1:16" ht="12">
      <c r="A260" s="37"/>
      <c r="B260" s="37"/>
      <c r="C260" s="37"/>
      <c r="D260" s="37"/>
      <c r="E260" s="37"/>
      <c r="F260" s="37"/>
      <c r="G260" s="37"/>
      <c r="H260" s="37"/>
      <c r="I260" s="37"/>
      <c r="J260" s="37"/>
      <c r="K260" s="37"/>
      <c r="L260" s="37"/>
      <c r="M260" s="37"/>
      <c r="N260" s="37"/>
      <c r="O260" s="37"/>
      <c r="P260" s="37"/>
    </row>
    <row r="261" spans="1:16" ht="12">
      <c r="A261" s="37"/>
      <c r="B261" s="37"/>
      <c r="C261" s="37"/>
      <c r="D261" s="37"/>
      <c r="E261" s="37"/>
      <c r="F261" s="37"/>
      <c r="G261" s="37"/>
      <c r="H261" s="37"/>
      <c r="I261" s="37"/>
      <c r="J261" s="37"/>
      <c r="K261" s="37"/>
      <c r="L261" s="37"/>
      <c r="M261" s="37"/>
      <c r="N261" s="37"/>
      <c r="O261" s="37"/>
      <c r="P261" s="37"/>
    </row>
    <row r="262" spans="1:16" ht="12">
      <c r="A262" s="37"/>
      <c r="B262" s="37"/>
      <c r="C262" s="37"/>
      <c r="D262" s="37"/>
      <c r="E262" s="37"/>
      <c r="F262" s="37"/>
      <c r="G262" s="37"/>
      <c r="H262" s="37"/>
      <c r="I262" s="37"/>
      <c r="J262" s="37"/>
      <c r="K262" s="37"/>
      <c r="L262" s="37"/>
      <c r="M262" s="37"/>
      <c r="N262" s="37"/>
      <c r="O262" s="37"/>
      <c r="P262" s="37"/>
    </row>
    <row r="263" spans="1:16" ht="12">
      <c r="A263" s="37"/>
      <c r="B263" s="37"/>
      <c r="C263" s="37"/>
      <c r="D263" s="37"/>
      <c r="E263" s="37"/>
      <c r="F263" s="37"/>
      <c r="G263" s="37"/>
      <c r="H263" s="37"/>
      <c r="I263" s="37"/>
      <c r="J263" s="37"/>
      <c r="K263" s="37"/>
      <c r="L263" s="37"/>
      <c r="M263" s="37"/>
      <c r="N263" s="37"/>
      <c r="O263" s="37"/>
      <c r="P263" s="37"/>
    </row>
    <row r="264" spans="1:16" ht="12">
      <c r="A264" s="37"/>
      <c r="B264" s="37"/>
      <c r="C264" s="37"/>
      <c r="D264" s="37"/>
      <c r="E264" s="37"/>
      <c r="F264" s="37"/>
      <c r="G264" s="37"/>
      <c r="H264" s="37"/>
      <c r="I264" s="37"/>
      <c r="J264" s="37"/>
      <c r="K264" s="37"/>
      <c r="L264" s="37"/>
      <c r="M264" s="37"/>
      <c r="N264" s="37"/>
      <c r="O264" s="37"/>
      <c r="P264" s="37"/>
    </row>
    <row r="265" spans="1:16" ht="12">
      <c r="A265" s="37"/>
      <c r="B265" s="37"/>
      <c r="C265" s="37"/>
      <c r="D265" s="37"/>
      <c r="E265" s="37"/>
      <c r="F265" s="37"/>
      <c r="G265" s="37"/>
      <c r="H265" s="37"/>
      <c r="I265" s="37"/>
      <c r="J265" s="37"/>
      <c r="K265" s="37"/>
      <c r="L265" s="37"/>
      <c r="M265" s="37"/>
      <c r="N265" s="37"/>
      <c r="O265" s="37"/>
      <c r="P265" s="37"/>
    </row>
    <row r="266" spans="1:16" ht="12">
      <c r="A266" s="37"/>
      <c r="B266" s="37"/>
      <c r="C266" s="37"/>
      <c r="D266" s="37"/>
      <c r="E266" s="37"/>
      <c r="F266" s="37"/>
      <c r="G266" s="37"/>
      <c r="H266" s="37"/>
      <c r="I266" s="37"/>
      <c r="J266" s="37"/>
      <c r="K266" s="37"/>
      <c r="L266" s="37"/>
      <c r="M266" s="37"/>
      <c r="N266" s="37"/>
      <c r="O266" s="37"/>
      <c r="P266" s="37"/>
    </row>
    <row r="267" spans="1:16" ht="12">
      <c r="A267" s="37"/>
      <c r="B267" s="37"/>
      <c r="C267" s="37"/>
      <c r="D267" s="37"/>
      <c r="E267" s="37"/>
      <c r="F267" s="37"/>
      <c r="G267" s="37"/>
      <c r="H267" s="37"/>
      <c r="I267" s="37"/>
      <c r="J267" s="37"/>
      <c r="K267" s="37"/>
      <c r="L267" s="37"/>
      <c r="M267" s="37"/>
      <c r="N267" s="37"/>
      <c r="O267" s="37"/>
      <c r="P267" s="37"/>
    </row>
    <row r="268" spans="1:16" ht="12">
      <c r="A268" s="37"/>
      <c r="B268" s="37"/>
      <c r="C268" s="37"/>
      <c r="D268" s="37"/>
      <c r="E268" s="37"/>
      <c r="F268" s="37"/>
      <c r="G268" s="37"/>
      <c r="H268" s="37"/>
      <c r="I268" s="37"/>
      <c r="J268" s="37"/>
      <c r="K268" s="37"/>
      <c r="L268" s="37"/>
      <c r="M268" s="37"/>
      <c r="N268" s="37"/>
      <c r="O268" s="37"/>
      <c r="P268" s="37"/>
    </row>
    <row r="269" spans="1:16" ht="12">
      <c r="A269" s="37"/>
      <c r="B269" s="37"/>
      <c r="C269" s="37"/>
      <c r="D269" s="37"/>
      <c r="E269" s="37"/>
      <c r="F269" s="37"/>
      <c r="G269" s="37"/>
      <c r="H269" s="37"/>
      <c r="I269" s="37"/>
      <c r="J269" s="37"/>
      <c r="K269" s="37"/>
      <c r="L269" s="37"/>
      <c r="M269" s="37"/>
      <c r="N269" s="37"/>
      <c r="O269" s="37"/>
      <c r="P269" s="37"/>
    </row>
    <row r="270" spans="1:16" ht="12">
      <c r="A270" s="37"/>
      <c r="B270" s="37"/>
      <c r="C270" s="37"/>
      <c r="D270" s="37"/>
      <c r="E270" s="37"/>
      <c r="F270" s="37"/>
      <c r="G270" s="37"/>
      <c r="H270" s="37"/>
      <c r="I270" s="37"/>
      <c r="J270" s="37"/>
      <c r="K270" s="37"/>
      <c r="L270" s="37"/>
      <c r="M270" s="37"/>
      <c r="N270" s="37"/>
      <c r="O270" s="37"/>
      <c r="P270" s="37"/>
    </row>
    <row r="271" spans="1:16" ht="12">
      <c r="A271" s="37"/>
      <c r="B271" s="37"/>
      <c r="C271" s="37"/>
      <c r="D271" s="37"/>
      <c r="E271" s="37"/>
      <c r="F271" s="37"/>
      <c r="G271" s="37"/>
      <c r="H271" s="37"/>
      <c r="I271" s="37"/>
      <c r="J271" s="37"/>
      <c r="K271" s="37"/>
      <c r="L271" s="37"/>
      <c r="M271" s="37"/>
      <c r="N271" s="37"/>
      <c r="O271" s="37"/>
      <c r="P271" s="37"/>
    </row>
    <row r="272" spans="1:16" ht="12">
      <c r="A272" s="37"/>
      <c r="B272" s="37"/>
      <c r="C272" s="37"/>
      <c r="D272" s="37"/>
      <c r="E272" s="37"/>
      <c r="F272" s="37"/>
      <c r="G272" s="37"/>
      <c r="H272" s="37"/>
      <c r="I272" s="37"/>
      <c r="J272" s="37"/>
      <c r="K272" s="37"/>
      <c r="L272" s="37"/>
      <c r="M272" s="37"/>
      <c r="N272" s="37"/>
      <c r="O272" s="37"/>
      <c r="P272" s="37"/>
    </row>
    <row r="273" spans="1:16" ht="12">
      <c r="A273" s="37"/>
      <c r="B273" s="37"/>
      <c r="C273" s="37"/>
      <c r="D273" s="37"/>
      <c r="E273" s="37"/>
      <c r="F273" s="37"/>
      <c r="G273" s="37"/>
      <c r="H273" s="37"/>
      <c r="I273" s="37"/>
      <c r="J273" s="37"/>
      <c r="K273" s="37"/>
      <c r="L273" s="37"/>
      <c r="M273" s="37"/>
      <c r="N273" s="37"/>
      <c r="O273" s="37"/>
      <c r="P273" s="37"/>
    </row>
    <row r="274" spans="1:16" ht="12">
      <c r="A274" s="37"/>
      <c r="B274" s="37"/>
      <c r="C274" s="37"/>
      <c r="D274" s="37"/>
      <c r="E274" s="37"/>
      <c r="F274" s="37"/>
      <c r="G274" s="37"/>
      <c r="H274" s="37"/>
      <c r="I274" s="37"/>
      <c r="J274" s="37"/>
      <c r="K274" s="37"/>
      <c r="L274" s="37"/>
      <c r="M274" s="37"/>
      <c r="N274" s="37"/>
      <c r="O274" s="37"/>
      <c r="P274" s="37"/>
    </row>
    <row r="275" spans="1:16" ht="12">
      <c r="A275" s="37"/>
      <c r="B275" s="37"/>
      <c r="C275" s="37"/>
      <c r="D275" s="37"/>
      <c r="E275" s="37"/>
      <c r="F275" s="37"/>
      <c r="G275" s="37"/>
      <c r="H275" s="37"/>
      <c r="I275" s="37"/>
      <c r="J275" s="37"/>
      <c r="K275" s="37"/>
      <c r="L275" s="37"/>
      <c r="M275" s="37"/>
      <c r="N275" s="37"/>
      <c r="O275" s="37"/>
      <c r="P275" s="37"/>
    </row>
    <row r="276" spans="1:16" ht="12">
      <c r="A276" s="37"/>
      <c r="B276" s="37"/>
      <c r="C276" s="37"/>
      <c r="D276" s="37"/>
      <c r="E276" s="37"/>
      <c r="F276" s="37"/>
      <c r="G276" s="37"/>
      <c r="H276" s="37"/>
      <c r="I276" s="37"/>
      <c r="J276" s="37"/>
      <c r="K276" s="37"/>
      <c r="L276" s="37"/>
      <c r="M276" s="37"/>
      <c r="N276" s="37"/>
      <c r="O276" s="37"/>
      <c r="P276" s="37"/>
    </row>
    <row r="277" spans="1:16" ht="12">
      <c r="A277" s="37"/>
      <c r="B277" s="37"/>
      <c r="C277" s="37"/>
      <c r="D277" s="37"/>
      <c r="E277" s="37"/>
      <c r="F277" s="37"/>
      <c r="G277" s="37"/>
      <c r="H277" s="37"/>
      <c r="I277" s="37"/>
      <c r="J277" s="37"/>
      <c r="K277" s="37"/>
      <c r="L277" s="37"/>
      <c r="M277" s="37"/>
      <c r="N277" s="37"/>
      <c r="O277" s="37"/>
      <c r="P277" s="37"/>
    </row>
    <row r="278" spans="1:16" ht="12">
      <c r="A278" s="37"/>
      <c r="B278" s="37"/>
      <c r="C278" s="37"/>
      <c r="D278" s="37"/>
      <c r="E278" s="37"/>
      <c r="F278" s="37"/>
      <c r="G278" s="37"/>
      <c r="H278" s="37"/>
      <c r="I278" s="37"/>
      <c r="J278" s="37"/>
      <c r="K278" s="37"/>
      <c r="L278" s="37"/>
      <c r="M278" s="37"/>
      <c r="N278" s="37"/>
      <c r="O278" s="37"/>
      <c r="P278" s="37"/>
    </row>
    <row r="279" spans="1:16" ht="12">
      <c r="A279" s="37"/>
      <c r="B279" s="37"/>
      <c r="C279" s="37"/>
      <c r="D279" s="37"/>
      <c r="E279" s="37"/>
      <c r="F279" s="37"/>
      <c r="G279" s="37"/>
      <c r="H279" s="37"/>
      <c r="I279" s="37"/>
      <c r="J279" s="37"/>
      <c r="K279" s="37"/>
      <c r="L279" s="37"/>
      <c r="M279" s="37"/>
      <c r="N279" s="37"/>
      <c r="O279" s="37"/>
      <c r="P279" s="37"/>
    </row>
    <row r="280" spans="1:16" ht="12">
      <c r="A280" s="37"/>
      <c r="B280" s="37"/>
      <c r="C280" s="37"/>
      <c r="D280" s="37"/>
      <c r="E280" s="37"/>
      <c r="F280" s="37"/>
      <c r="G280" s="37"/>
      <c r="H280" s="37"/>
      <c r="I280" s="37"/>
      <c r="J280" s="37"/>
      <c r="K280" s="37"/>
      <c r="L280" s="37"/>
      <c r="M280" s="37"/>
      <c r="N280" s="37"/>
      <c r="O280" s="37"/>
      <c r="P280" s="37"/>
    </row>
    <row r="281" spans="1:16" ht="12">
      <c r="A281" s="37"/>
      <c r="B281" s="37"/>
      <c r="C281" s="37"/>
      <c r="D281" s="37"/>
      <c r="E281" s="37"/>
      <c r="F281" s="37"/>
      <c r="G281" s="37"/>
      <c r="H281" s="37"/>
      <c r="I281" s="37"/>
      <c r="J281" s="37"/>
      <c r="K281" s="37"/>
      <c r="L281" s="37"/>
      <c r="M281" s="37"/>
      <c r="N281" s="37"/>
      <c r="O281" s="37"/>
      <c r="P281" s="37"/>
    </row>
    <row r="282" spans="1:16" ht="12">
      <c r="A282" s="37"/>
      <c r="B282" s="37"/>
      <c r="C282" s="37"/>
      <c r="D282" s="37"/>
      <c r="E282" s="37"/>
      <c r="F282" s="37"/>
      <c r="G282" s="37"/>
      <c r="H282" s="37"/>
      <c r="I282" s="37"/>
      <c r="J282" s="37"/>
      <c r="K282" s="37"/>
      <c r="L282" s="37"/>
      <c r="M282" s="37"/>
      <c r="N282" s="37"/>
      <c r="O282" s="37"/>
      <c r="P282" s="37"/>
    </row>
    <row r="283" spans="1:16" ht="12">
      <c r="A283" s="37"/>
      <c r="B283" s="37"/>
      <c r="C283" s="37"/>
      <c r="D283" s="37"/>
      <c r="E283" s="37"/>
      <c r="F283" s="37"/>
      <c r="G283" s="37"/>
      <c r="H283" s="37"/>
      <c r="I283" s="37"/>
      <c r="J283" s="37"/>
      <c r="K283" s="37"/>
      <c r="L283" s="37"/>
      <c r="M283" s="37"/>
      <c r="N283" s="37"/>
      <c r="O283" s="37"/>
      <c r="P283" s="37"/>
    </row>
    <row r="284" spans="1:16" ht="12">
      <c r="A284" s="37"/>
      <c r="B284" s="37"/>
      <c r="C284" s="37"/>
      <c r="D284" s="37"/>
      <c r="E284" s="37"/>
      <c r="F284" s="37"/>
      <c r="G284" s="37"/>
      <c r="H284" s="37"/>
      <c r="I284" s="37"/>
      <c r="J284" s="37"/>
      <c r="K284" s="37"/>
      <c r="L284" s="37"/>
      <c r="M284" s="37"/>
      <c r="N284" s="37"/>
      <c r="O284" s="37"/>
      <c r="P284" s="37"/>
    </row>
    <row r="285" spans="1:16" ht="12">
      <c r="A285" s="37"/>
      <c r="B285" s="37"/>
      <c r="C285" s="37"/>
      <c r="D285" s="37"/>
      <c r="E285" s="37"/>
      <c r="F285" s="37"/>
      <c r="G285" s="37"/>
      <c r="H285" s="37"/>
      <c r="I285" s="37"/>
      <c r="J285" s="37"/>
      <c r="K285" s="37"/>
      <c r="L285" s="37"/>
      <c r="M285" s="37"/>
      <c r="N285" s="37"/>
      <c r="O285" s="37"/>
      <c r="P285" s="37"/>
    </row>
    <row r="286" spans="1:16" ht="12">
      <c r="A286" s="37"/>
      <c r="B286" s="37"/>
      <c r="C286" s="37"/>
      <c r="D286" s="37"/>
      <c r="E286" s="37"/>
      <c r="F286" s="37"/>
      <c r="G286" s="37"/>
      <c r="H286" s="37"/>
      <c r="I286" s="37"/>
      <c r="J286" s="37"/>
      <c r="K286" s="37"/>
      <c r="L286" s="37"/>
      <c r="M286" s="37"/>
      <c r="N286" s="37"/>
      <c r="O286" s="37"/>
      <c r="P286" s="37"/>
    </row>
    <row r="287" spans="1:16" ht="12">
      <c r="A287" s="37"/>
      <c r="B287" s="37"/>
      <c r="C287" s="37"/>
      <c r="D287" s="37"/>
      <c r="E287" s="37"/>
      <c r="F287" s="37"/>
      <c r="G287" s="37"/>
      <c r="H287" s="37"/>
      <c r="I287" s="37"/>
      <c r="J287" s="37"/>
      <c r="K287" s="37"/>
      <c r="L287" s="37"/>
      <c r="M287" s="37"/>
      <c r="N287" s="37"/>
      <c r="O287" s="37"/>
      <c r="P287" s="37"/>
    </row>
    <row r="288" spans="1:16" ht="12">
      <c r="A288" s="37"/>
      <c r="B288" s="37"/>
      <c r="C288" s="37"/>
      <c r="D288" s="37"/>
      <c r="E288" s="37"/>
      <c r="F288" s="37"/>
      <c r="G288" s="37"/>
      <c r="H288" s="37"/>
      <c r="I288" s="37"/>
      <c r="J288" s="37"/>
      <c r="K288" s="37"/>
      <c r="L288" s="37"/>
      <c r="M288" s="37"/>
      <c r="N288" s="37"/>
      <c r="O288" s="37"/>
      <c r="P288" s="37"/>
    </row>
    <row r="289" spans="1:16" ht="12">
      <c r="A289" s="37"/>
      <c r="B289" s="37"/>
      <c r="C289" s="37"/>
      <c r="D289" s="37"/>
      <c r="E289" s="37"/>
      <c r="F289" s="37"/>
      <c r="G289" s="37"/>
      <c r="H289" s="37"/>
      <c r="I289" s="37"/>
      <c r="J289" s="37"/>
      <c r="K289" s="37"/>
      <c r="L289" s="37"/>
      <c r="M289" s="37"/>
      <c r="N289" s="37"/>
      <c r="O289" s="37"/>
      <c r="P289" s="37"/>
    </row>
    <row r="290" spans="1:16" ht="12">
      <c r="A290" s="37"/>
      <c r="B290" s="37"/>
      <c r="C290" s="37"/>
      <c r="D290" s="37"/>
      <c r="E290" s="37"/>
      <c r="F290" s="37"/>
      <c r="G290" s="37"/>
      <c r="H290" s="37"/>
      <c r="I290" s="37"/>
      <c r="J290" s="37"/>
      <c r="K290" s="37"/>
      <c r="L290" s="37"/>
      <c r="M290" s="37"/>
      <c r="N290" s="37"/>
      <c r="O290" s="37"/>
      <c r="P290" s="37"/>
    </row>
    <row r="291" spans="1:16" ht="12">
      <c r="A291" s="37"/>
      <c r="B291" s="37"/>
      <c r="C291" s="37"/>
      <c r="D291" s="37"/>
      <c r="E291" s="37"/>
      <c r="F291" s="37"/>
      <c r="G291" s="37"/>
      <c r="H291" s="37"/>
      <c r="I291" s="37"/>
      <c r="J291" s="37"/>
      <c r="K291" s="37"/>
      <c r="L291" s="37"/>
      <c r="M291" s="37"/>
      <c r="N291" s="37"/>
      <c r="O291" s="37"/>
      <c r="P291" s="37"/>
    </row>
    <row r="292" spans="1:16" ht="12">
      <c r="A292" s="37"/>
      <c r="B292" s="37"/>
      <c r="C292" s="37"/>
      <c r="D292" s="37"/>
      <c r="E292" s="37"/>
      <c r="F292" s="37"/>
      <c r="G292" s="37"/>
      <c r="H292" s="37"/>
      <c r="I292" s="37"/>
      <c r="J292" s="37"/>
      <c r="K292" s="37"/>
      <c r="L292" s="37"/>
      <c r="M292" s="37"/>
      <c r="N292" s="37"/>
      <c r="O292" s="37"/>
      <c r="P292" s="37"/>
    </row>
    <row r="293" spans="1:16" ht="12">
      <c r="A293" s="37"/>
      <c r="B293" s="37"/>
      <c r="C293" s="37"/>
      <c r="D293" s="37"/>
      <c r="E293" s="37"/>
      <c r="F293" s="37"/>
      <c r="G293" s="37"/>
      <c r="H293" s="37"/>
      <c r="I293" s="37"/>
      <c r="J293" s="37"/>
      <c r="K293" s="37"/>
      <c r="L293" s="37"/>
      <c r="M293" s="37"/>
      <c r="N293" s="37"/>
      <c r="O293" s="37"/>
      <c r="P293" s="37"/>
    </row>
    <row r="294" spans="1:16" ht="12">
      <c r="A294" s="37"/>
      <c r="B294" s="37"/>
      <c r="C294" s="37"/>
      <c r="D294" s="37"/>
      <c r="E294" s="37"/>
      <c r="F294" s="37"/>
      <c r="G294" s="37"/>
      <c r="H294" s="37"/>
      <c r="I294" s="37"/>
      <c r="J294" s="37"/>
      <c r="K294" s="37"/>
      <c r="L294" s="37"/>
      <c r="M294" s="37"/>
      <c r="N294" s="37"/>
      <c r="O294" s="37"/>
      <c r="P294" s="37"/>
    </row>
    <row r="295" spans="1:16" ht="12">
      <c r="A295" s="37"/>
      <c r="B295" s="37"/>
      <c r="C295" s="37"/>
      <c r="D295" s="37"/>
      <c r="E295" s="37"/>
      <c r="F295" s="37"/>
      <c r="G295" s="37"/>
      <c r="H295" s="37"/>
      <c r="I295" s="37"/>
      <c r="J295" s="37"/>
      <c r="K295" s="37"/>
      <c r="L295" s="37"/>
      <c r="M295" s="37"/>
      <c r="N295" s="37"/>
      <c r="O295" s="37"/>
      <c r="P295" s="37"/>
    </row>
    <row r="296" spans="1:16" ht="12">
      <c r="A296" s="37"/>
      <c r="B296" s="37"/>
      <c r="C296" s="37"/>
      <c r="D296" s="37"/>
      <c r="E296" s="37"/>
      <c r="F296" s="37"/>
      <c r="G296" s="37"/>
      <c r="H296" s="37"/>
      <c r="I296" s="37"/>
      <c r="J296" s="37"/>
      <c r="K296" s="37"/>
      <c r="L296" s="37"/>
      <c r="M296" s="37"/>
      <c r="N296" s="37"/>
      <c r="O296" s="37"/>
      <c r="P296" s="37"/>
    </row>
    <row r="297" spans="1:16" ht="12">
      <c r="A297" s="37"/>
      <c r="B297" s="37"/>
      <c r="C297" s="37"/>
      <c r="D297" s="37"/>
      <c r="E297" s="37"/>
      <c r="F297" s="37"/>
      <c r="G297" s="37"/>
      <c r="H297" s="37"/>
      <c r="I297" s="37"/>
      <c r="J297" s="37"/>
      <c r="K297" s="37"/>
      <c r="L297" s="37"/>
      <c r="M297" s="37"/>
      <c r="N297" s="37"/>
      <c r="O297" s="37"/>
      <c r="P297" s="37"/>
    </row>
    <row r="298" spans="1:16" ht="12">
      <c r="A298" s="37"/>
      <c r="B298" s="37"/>
      <c r="C298" s="37"/>
      <c r="D298" s="37"/>
      <c r="E298" s="37"/>
      <c r="F298" s="37"/>
      <c r="G298" s="37"/>
      <c r="H298" s="37"/>
      <c r="I298" s="37"/>
      <c r="J298" s="37"/>
      <c r="K298" s="37"/>
      <c r="L298" s="37"/>
      <c r="M298" s="37"/>
      <c r="N298" s="37"/>
      <c r="O298" s="37"/>
      <c r="P298" s="37"/>
    </row>
    <row r="299" spans="1:16" ht="12">
      <c r="A299" s="37"/>
      <c r="B299" s="37"/>
      <c r="C299" s="37"/>
      <c r="D299" s="37"/>
      <c r="E299" s="37"/>
      <c r="F299" s="37"/>
      <c r="G299" s="37"/>
      <c r="H299" s="37"/>
      <c r="I299" s="37"/>
      <c r="J299" s="37"/>
      <c r="K299" s="37"/>
      <c r="L299" s="37"/>
      <c r="M299" s="37"/>
      <c r="N299" s="37"/>
      <c r="O299" s="37"/>
      <c r="P299" s="37"/>
    </row>
    <row r="300" spans="1:16" ht="12">
      <c r="A300" s="37"/>
      <c r="B300" s="37"/>
      <c r="C300" s="37"/>
      <c r="D300" s="37"/>
      <c r="E300" s="37"/>
      <c r="F300" s="37"/>
      <c r="G300" s="37"/>
      <c r="H300" s="37"/>
      <c r="I300" s="37"/>
      <c r="J300" s="37"/>
      <c r="K300" s="37"/>
      <c r="L300" s="37"/>
      <c r="M300" s="37"/>
      <c r="N300" s="37"/>
      <c r="O300" s="37"/>
      <c r="P300" s="37"/>
    </row>
    <row r="301" spans="1:16" ht="12">
      <c r="A301" s="37"/>
      <c r="B301" s="37"/>
      <c r="C301" s="37"/>
      <c r="D301" s="37"/>
      <c r="E301" s="37"/>
      <c r="F301" s="37"/>
      <c r="G301" s="37"/>
      <c r="H301" s="37"/>
      <c r="I301" s="37"/>
      <c r="J301" s="37"/>
      <c r="K301" s="37"/>
      <c r="L301" s="37"/>
      <c r="M301" s="37"/>
      <c r="N301" s="37"/>
      <c r="O301" s="37"/>
      <c r="P301" s="37"/>
    </row>
    <row r="302" spans="1:16" ht="12">
      <c r="A302" s="37"/>
      <c r="B302" s="37"/>
      <c r="C302" s="37"/>
      <c r="D302" s="37"/>
      <c r="E302" s="37"/>
      <c r="F302" s="37"/>
      <c r="G302" s="37"/>
      <c r="H302" s="37"/>
      <c r="I302" s="37"/>
      <c r="J302" s="37"/>
      <c r="K302" s="37"/>
      <c r="L302" s="37"/>
      <c r="M302" s="37"/>
      <c r="N302" s="37"/>
      <c r="O302" s="37"/>
      <c r="P302" s="37"/>
    </row>
    <row r="303" spans="1:16" ht="12">
      <c r="A303" s="37"/>
      <c r="B303" s="37"/>
      <c r="C303" s="37"/>
      <c r="D303" s="37"/>
      <c r="E303" s="37"/>
      <c r="F303" s="37"/>
      <c r="G303" s="37"/>
      <c r="H303" s="37"/>
      <c r="I303" s="37"/>
      <c r="J303" s="37"/>
      <c r="K303" s="37"/>
      <c r="L303" s="37"/>
      <c r="M303" s="37"/>
      <c r="N303" s="37"/>
      <c r="O303" s="37"/>
      <c r="P303" s="37"/>
    </row>
    <row r="304" spans="1:16" ht="12">
      <c r="A304" s="37"/>
      <c r="B304" s="37"/>
      <c r="C304" s="37"/>
      <c r="D304" s="37"/>
      <c r="E304" s="37"/>
      <c r="F304" s="37"/>
      <c r="G304" s="37"/>
      <c r="H304" s="37"/>
      <c r="I304" s="37"/>
      <c r="J304" s="37"/>
      <c r="K304" s="37"/>
      <c r="L304" s="37"/>
      <c r="M304" s="37"/>
      <c r="N304" s="37"/>
      <c r="O304" s="37"/>
      <c r="P304" s="37"/>
    </row>
    <row r="305" spans="1:16" ht="12">
      <c r="A305" s="37"/>
      <c r="B305" s="37"/>
      <c r="C305" s="37"/>
      <c r="D305" s="37"/>
      <c r="E305" s="37"/>
      <c r="F305" s="37"/>
      <c r="G305" s="37"/>
      <c r="H305" s="37"/>
      <c r="I305" s="37"/>
      <c r="J305" s="37"/>
      <c r="K305" s="37"/>
      <c r="L305" s="37"/>
      <c r="M305" s="37"/>
      <c r="N305" s="37"/>
      <c r="O305" s="37"/>
      <c r="P305" s="37"/>
    </row>
    <row r="306" spans="1:16" ht="12">
      <c r="A306" s="37"/>
      <c r="B306" s="37"/>
      <c r="C306" s="37"/>
      <c r="D306" s="37"/>
      <c r="E306" s="37"/>
      <c r="F306" s="37"/>
      <c r="G306" s="37"/>
      <c r="H306" s="37"/>
      <c r="I306" s="37"/>
      <c r="J306" s="37"/>
      <c r="K306" s="37"/>
      <c r="L306" s="37"/>
      <c r="M306" s="37"/>
      <c r="N306" s="37"/>
      <c r="O306" s="37"/>
      <c r="P306" s="37"/>
    </row>
    <row r="307" spans="1:16" ht="12">
      <c r="A307" s="37"/>
      <c r="B307" s="37"/>
      <c r="C307" s="37"/>
      <c r="D307" s="37"/>
      <c r="E307" s="37"/>
      <c r="F307" s="37"/>
      <c r="G307" s="37"/>
      <c r="H307" s="37"/>
      <c r="I307" s="37"/>
      <c r="J307" s="37"/>
      <c r="K307" s="37"/>
      <c r="L307" s="37"/>
      <c r="M307" s="37"/>
      <c r="N307" s="37"/>
      <c r="O307" s="37"/>
      <c r="P307" s="37"/>
    </row>
    <row r="308" spans="1:16" ht="12">
      <c r="A308" s="37"/>
      <c r="B308" s="37"/>
      <c r="C308" s="37"/>
      <c r="D308" s="37"/>
      <c r="E308" s="37"/>
      <c r="F308" s="37"/>
      <c r="G308" s="37"/>
      <c r="H308" s="37"/>
      <c r="I308" s="37"/>
      <c r="J308" s="37"/>
      <c r="K308" s="37"/>
      <c r="L308" s="37"/>
      <c r="M308" s="37"/>
      <c r="N308" s="37"/>
      <c r="O308" s="37"/>
      <c r="P308" s="37"/>
    </row>
    <row r="309" spans="1:16" ht="12">
      <c r="A309" s="37"/>
      <c r="B309" s="37"/>
      <c r="C309" s="37"/>
      <c r="D309" s="37"/>
      <c r="E309" s="37"/>
      <c r="F309" s="37"/>
      <c r="G309" s="37"/>
      <c r="H309" s="37"/>
      <c r="I309" s="37"/>
      <c r="J309" s="37"/>
      <c r="K309" s="37"/>
      <c r="L309" s="37"/>
      <c r="M309" s="37"/>
      <c r="N309" s="37"/>
      <c r="O309" s="37"/>
      <c r="P309" s="37"/>
    </row>
    <row r="310" spans="1:16" ht="12">
      <c r="A310" s="37"/>
      <c r="B310" s="37"/>
      <c r="C310" s="37"/>
      <c r="D310" s="37"/>
      <c r="E310" s="37"/>
      <c r="F310" s="37"/>
      <c r="G310" s="37"/>
      <c r="H310" s="37"/>
      <c r="I310" s="37"/>
      <c r="J310" s="37"/>
      <c r="K310" s="37"/>
      <c r="L310" s="37"/>
      <c r="M310" s="37"/>
      <c r="N310" s="37"/>
      <c r="O310" s="37"/>
      <c r="P310" s="37"/>
    </row>
    <row r="311" spans="1:16" ht="12">
      <c r="A311" s="37"/>
      <c r="B311" s="37"/>
      <c r="C311" s="37"/>
      <c r="D311" s="37"/>
      <c r="E311" s="37"/>
      <c r="F311" s="37"/>
      <c r="G311" s="37"/>
      <c r="H311" s="37"/>
      <c r="I311" s="37"/>
      <c r="J311" s="37"/>
      <c r="K311" s="37"/>
      <c r="L311" s="37"/>
      <c r="M311" s="37"/>
      <c r="N311" s="37"/>
      <c r="O311" s="37"/>
      <c r="P311" s="37"/>
    </row>
    <row r="312" spans="1:16" ht="12">
      <c r="A312" s="37"/>
      <c r="B312" s="37"/>
      <c r="C312" s="37"/>
      <c r="D312" s="37"/>
      <c r="E312" s="37"/>
      <c r="F312" s="37"/>
      <c r="G312" s="37"/>
      <c r="H312" s="37"/>
      <c r="I312" s="37"/>
      <c r="J312" s="37"/>
      <c r="K312" s="37"/>
      <c r="L312" s="37"/>
      <c r="M312" s="37"/>
      <c r="N312" s="37"/>
      <c r="O312" s="37"/>
      <c r="P312" s="37"/>
    </row>
    <row r="313" spans="1:16" ht="12">
      <c r="A313" s="37"/>
      <c r="B313" s="37"/>
      <c r="C313" s="37"/>
      <c r="D313" s="37"/>
      <c r="E313" s="37"/>
      <c r="F313" s="37"/>
      <c r="G313" s="37"/>
      <c r="H313" s="37"/>
      <c r="I313" s="37"/>
      <c r="J313" s="37"/>
      <c r="K313" s="37"/>
      <c r="L313" s="37"/>
      <c r="M313" s="37"/>
      <c r="N313" s="37"/>
      <c r="O313" s="37"/>
      <c r="P313" s="37"/>
    </row>
    <row r="314" spans="1:16" ht="12">
      <c r="A314" s="37"/>
      <c r="B314" s="37"/>
      <c r="C314" s="37"/>
      <c r="D314" s="37"/>
      <c r="E314" s="37"/>
      <c r="F314" s="37"/>
      <c r="G314" s="37"/>
      <c r="H314" s="37"/>
      <c r="I314" s="37"/>
      <c r="J314" s="37"/>
      <c r="K314" s="37"/>
      <c r="L314" s="37"/>
      <c r="M314" s="37"/>
      <c r="N314" s="37"/>
      <c r="O314" s="37"/>
      <c r="P314" s="37"/>
    </row>
    <row r="315" spans="1:16" ht="12">
      <c r="A315" s="37"/>
      <c r="B315" s="37"/>
      <c r="C315" s="37"/>
      <c r="D315" s="37"/>
      <c r="E315" s="37"/>
      <c r="F315" s="37"/>
      <c r="G315" s="37"/>
      <c r="H315" s="37"/>
      <c r="I315" s="37"/>
      <c r="J315" s="37"/>
      <c r="K315" s="37"/>
      <c r="L315" s="37"/>
      <c r="M315" s="37"/>
      <c r="N315" s="37"/>
      <c r="O315" s="37"/>
      <c r="P315" s="37"/>
    </row>
    <row r="316" spans="1:16" ht="12">
      <c r="A316" s="37"/>
      <c r="B316" s="37"/>
      <c r="C316" s="37"/>
      <c r="D316" s="37"/>
      <c r="E316" s="37"/>
      <c r="F316" s="37"/>
      <c r="G316" s="37"/>
      <c r="H316" s="37"/>
      <c r="I316" s="37"/>
      <c r="J316" s="37"/>
      <c r="K316" s="37"/>
      <c r="L316" s="37"/>
      <c r="M316" s="37"/>
      <c r="N316" s="37"/>
      <c r="O316" s="37"/>
      <c r="P316" s="37"/>
    </row>
    <row r="317" spans="1:16" ht="12">
      <c r="A317" s="37"/>
      <c r="B317" s="37"/>
      <c r="C317" s="37"/>
      <c r="D317" s="37"/>
      <c r="E317" s="37"/>
      <c r="F317" s="37"/>
      <c r="G317" s="37"/>
      <c r="H317" s="37"/>
      <c r="I317" s="37"/>
      <c r="J317" s="37"/>
      <c r="K317" s="37"/>
      <c r="L317" s="37"/>
      <c r="M317" s="37"/>
      <c r="N317" s="37"/>
      <c r="O317" s="37"/>
      <c r="P317" s="37"/>
    </row>
    <row r="318" spans="1:16" ht="12">
      <c r="A318" s="37"/>
      <c r="B318" s="37"/>
      <c r="C318" s="37"/>
      <c r="D318" s="37"/>
      <c r="E318" s="37"/>
      <c r="F318" s="37"/>
      <c r="G318" s="37"/>
      <c r="H318" s="37"/>
      <c r="I318" s="37"/>
      <c r="J318" s="37"/>
      <c r="K318" s="37"/>
      <c r="L318" s="37"/>
      <c r="M318" s="37"/>
      <c r="N318" s="37"/>
      <c r="O318" s="37"/>
      <c r="P318" s="37"/>
    </row>
    <row r="319" spans="1:16" ht="12">
      <c r="A319" s="37"/>
      <c r="B319" s="37"/>
      <c r="C319" s="37"/>
      <c r="D319" s="37"/>
      <c r="E319" s="37"/>
      <c r="F319" s="37"/>
      <c r="G319" s="37"/>
      <c r="H319" s="37"/>
      <c r="I319" s="37"/>
      <c r="J319" s="37"/>
      <c r="K319" s="37"/>
      <c r="L319" s="37"/>
      <c r="M319" s="37"/>
      <c r="N319" s="37"/>
      <c r="O319" s="37"/>
      <c r="P319" s="37"/>
    </row>
    <row r="320" spans="1:16" ht="12">
      <c r="A320" s="37"/>
      <c r="B320" s="37"/>
      <c r="C320" s="37"/>
      <c r="D320" s="37"/>
      <c r="E320" s="37"/>
      <c r="F320" s="37"/>
      <c r="G320" s="37"/>
      <c r="H320" s="37"/>
      <c r="I320" s="37"/>
      <c r="J320" s="37"/>
      <c r="K320" s="37"/>
      <c r="L320" s="37"/>
      <c r="M320" s="37"/>
      <c r="N320" s="37"/>
      <c r="O320" s="37"/>
      <c r="P320" s="37"/>
    </row>
    <row r="321" spans="1:16" ht="12">
      <c r="A321" s="37"/>
      <c r="B321" s="37"/>
      <c r="C321" s="37"/>
      <c r="D321" s="37"/>
      <c r="E321" s="37"/>
      <c r="F321" s="37"/>
      <c r="G321" s="37"/>
      <c r="H321" s="37"/>
      <c r="I321" s="37"/>
      <c r="J321" s="37"/>
      <c r="K321" s="37"/>
      <c r="L321" s="37"/>
      <c r="M321" s="37"/>
      <c r="N321" s="37"/>
      <c r="O321" s="37"/>
      <c r="P321" s="37"/>
    </row>
    <row r="322" spans="1:16" ht="12">
      <c r="A322" s="37"/>
      <c r="B322" s="37"/>
      <c r="C322" s="37"/>
      <c r="D322" s="37"/>
      <c r="E322" s="37"/>
      <c r="F322" s="37"/>
      <c r="G322" s="37"/>
      <c r="H322" s="37"/>
      <c r="I322" s="37"/>
      <c r="J322" s="37"/>
      <c r="K322" s="37"/>
      <c r="L322" s="37"/>
      <c r="M322" s="37"/>
      <c r="N322" s="37"/>
      <c r="O322" s="37"/>
      <c r="P322" s="37"/>
    </row>
    <row r="323" spans="1:16" ht="12">
      <c r="A323" s="37"/>
      <c r="B323" s="37"/>
      <c r="C323" s="37"/>
      <c r="D323" s="37"/>
      <c r="E323" s="37"/>
      <c r="F323" s="37"/>
      <c r="G323" s="37"/>
      <c r="H323" s="37"/>
      <c r="I323" s="37"/>
      <c r="J323" s="37"/>
      <c r="K323" s="37"/>
      <c r="L323" s="37"/>
      <c r="M323" s="37"/>
      <c r="N323" s="37"/>
      <c r="O323" s="37"/>
      <c r="P323" s="37"/>
    </row>
    <row r="324" spans="1:16" ht="12">
      <c r="A324" s="37"/>
      <c r="B324" s="37"/>
      <c r="C324" s="37"/>
      <c r="D324" s="37"/>
      <c r="E324" s="37"/>
      <c r="F324" s="37"/>
      <c r="G324" s="37"/>
      <c r="H324" s="37"/>
      <c r="I324" s="37"/>
      <c r="J324" s="37"/>
      <c r="K324" s="37"/>
      <c r="L324" s="37"/>
      <c r="M324" s="37"/>
      <c r="N324" s="37"/>
      <c r="O324" s="37"/>
      <c r="P324" s="37"/>
    </row>
    <row r="325" spans="1:16" ht="12">
      <c r="A325" s="37"/>
      <c r="B325" s="37"/>
      <c r="C325" s="37"/>
      <c r="D325" s="37"/>
      <c r="E325" s="37"/>
      <c r="F325" s="37"/>
      <c r="G325" s="37"/>
      <c r="H325" s="37"/>
      <c r="I325" s="37"/>
      <c r="J325" s="37"/>
      <c r="K325" s="37"/>
      <c r="L325" s="37"/>
      <c r="M325" s="37"/>
      <c r="N325" s="37"/>
      <c r="O325" s="37"/>
      <c r="P325" s="37"/>
    </row>
    <row r="326" spans="1:16" ht="12">
      <c r="A326" s="37"/>
      <c r="B326" s="37"/>
      <c r="C326" s="37"/>
      <c r="D326" s="37"/>
      <c r="E326" s="37"/>
      <c r="F326" s="37"/>
      <c r="G326" s="37"/>
      <c r="H326" s="37"/>
      <c r="I326" s="37"/>
      <c r="J326" s="37"/>
      <c r="K326" s="37"/>
      <c r="L326" s="37"/>
      <c r="M326" s="37"/>
      <c r="N326" s="37"/>
      <c r="O326" s="37"/>
      <c r="P326" s="37"/>
    </row>
    <row r="327" spans="1:16" ht="12">
      <c r="A327" s="37"/>
      <c r="B327" s="37"/>
      <c r="C327" s="37"/>
      <c r="D327" s="37"/>
      <c r="E327" s="37"/>
      <c r="F327" s="37"/>
      <c r="G327" s="37"/>
      <c r="H327" s="37"/>
      <c r="I327" s="37"/>
      <c r="J327" s="37"/>
      <c r="K327" s="37"/>
      <c r="L327" s="37"/>
      <c r="M327" s="37"/>
      <c r="N327" s="37"/>
      <c r="O327" s="37"/>
      <c r="P327" s="37"/>
    </row>
    <row r="328" spans="1:16" ht="12">
      <c r="A328" s="37"/>
      <c r="B328" s="37"/>
      <c r="C328" s="37"/>
      <c r="D328" s="37"/>
      <c r="E328" s="37"/>
      <c r="F328" s="37"/>
      <c r="G328" s="37"/>
      <c r="H328" s="37"/>
      <c r="I328" s="37"/>
      <c r="J328" s="37"/>
      <c r="K328" s="37"/>
      <c r="L328" s="37"/>
      <c r="M328" s="37"/>
      <c r="N328" s="37"/>
      <c r="O328" s="37"/>
      <c r="P328" s="37"/>
    </row>
    <row r="329" spans="1:16" ht="12">
      <c r="A329" s="37"/>
      <c r="B329" s="37"/>
      <c r="C329" s="37"/>
      <c r="D329" s="37"/>
      <c r="E329" s="37"/>
      <c r="F329" s="37"/>
      <c r="G329" s="37"/>
      <c r="H329" s="37"/>
      <c r="I329" s="37"/>
      <c r="J329" s="37"/>
      <c r="K329" s="37"/>
      <c r="L329" s="37"/>
      <c r="M329" s="37"/>
      <c r="N329" s="37"/>
      <c r="O329" s="37"/>
      <c r="P329" s="37"/>
    </row>
    <row r="330" spans="1:16" ht="12">
      <c r="A330" s="37"/>
      <c r="B330" s="37"/>
      <c r="C330" s="37"/>
      <c r="D330" s="37"/>
      <c r="E330" s="37"/>
      <c r="F330" s="37"/>
      <c r="G330" s="37"/>
      <c r="H330" s="37"/>
      <c r="I330" s="37"/>
      <c r="J330" s="37"/>
      <c r="K330" s="37"/>
      <c r="L330" s="37"/>
      <c r="M330" s="37"/>
      <c r="N330" s="37"/>
      <c r="O330" s="37"/>
      <c r="P330" s="37"/>
    </row>
    <row r="331" spans="1:16" ht="12">
      <c r="A331" s="37"/>
      <c r="B331" s="37"/>
      <c r="C331" s="37"/>
      <c r="D331" s="37"/>
      <c r="E331" s="37"/>
      <c r="F331" s="37"/>
      <c r="G331" s="37"/>
      <c r="H331" s="37"/>
      <c r="I331" s="37"/>
      <c r="J331" s="37"/>
      <c r="K331" s="37"/>
      <c r="L331" s="37"/>
      <c r="M331" s="37"/>
      <c r="N331" s="37"/>
      <c r="O331" s="37"/>
      <c r="P331" s="37"/>
    </row>
    <row r="332" spans="1:16" ht="12">
      <c r="A332" s="37"/>
      <c r="B332" s="37"/>
      <c r="C332" s="37"/>
      <c r="D332" s="37"/>
      <c r="E332" s="37"/>
      <c r="F332" s="37"/>
      <c r="G332" s="37"/>
      <c r="H332" s="37"/>
      <c r="I332" s="37"/>
      <c r="J332" s="37"/>
      <c r="K332" s="37"/>
      <c r="L332" s="37"/>
      <c r="M332" s="37"/>
      <c r="N332" s="37"/>
      <c r="O332" s="37"/>
      <c r="P332" s="37"/>
    </row>
    <row r="333" spans="1:16" ht="12">
      <c r="A333" s="37"/>
      <c r="B333" s="37"/>
      <c r="C333" s="37"/>
      <c r="D333" s="37"/>
      <c r="E333" s="37"/>
      <c r="F333" s="37"/>
      <c r="G333" s="37"/>
      <c r="H333" s="37"/>
      <c r="I333" s="37"/>
      <c r="J333" s="37"/>
      <c r="K333" s="37"/>
      <c r="L333" s="37"/>
      <c r="M333" s="37"/>
      <c r="N333" s="37"/>
      <c r="O333" s="37"/>
      <c r="P333" s="37"/>
    </row>
    <row r="334" spans="1:16" ht="12">
      <c r="A334" s="37"/>
      <c r="B334" s="37"/>
      <c r="C334" s="37"/>
      <c r="D334" s="37"/>
      <c r="E334" s="37"/>
      <c r="F334" s="37"/>
      <c r="G334" s="37"/>
      <c r="H334" s="37"/>
      <c r="I334" s="37"/>
      <c r="J334" s="37"/>
      <c r="K334" s="37"/>
      <c r="L334" s="37"/>
      <c r="M334" s="37"/>
      <c r="N334" s="37"/>
      <c r="O334" s="37"/>
      <c r="P334" s="37"/>
    </row>
    <row r="335" spans="1:16" ht="12">
      <c r="A335" s="37"/>
      <c r="B335" s="37"/>
      <c r="C335" s="37"/>
      <c r="D335" s="37"/>
      <c r="E335" s="37"/>
      <c r="F335" s="37"/>
      <c r="G335" s="37"/>
      <c r="H335" s="37"/>
      <c r="I335" s="37"/>
      <c r="J335" s="37"/>
      <c r="K335" s="37"/>
      <c r="L335" s="37"/>
      <c r="M335" s="37"/>
      <c r="N335" s="37"/>
      <c r="O335" s="37"/>
      <c r="P335" s="37"/>
    </row>
    <row r="336" spans="1:16" ht="12">
      <c r="A336" s="37"/>
      <c r="B336" s="37"/>
      <c r="C336" s="37"/>
      <c r="D336" s="37"/>
      <c r="E336" s="37"/>
      <c r="F336" s="37"/>
      <c r="G336" s="37"/>
      <c r="H336" s="37"/>
      <c r="I336" s="37"/>
      <c r="J336" s="37"/>
      <c r="K336" s="37"/>
      <c r="L336" s="37"/>
      <c r="M336" s="37"/>
      <c r="N336" s="37"/>
      <c r="O336" s="37"/>
      <c r="P336" s="37"/>
    </row>
    <row r="337" spans="1:16" ht="12">
      <c r="A337" s="37"/>
      <c r="B337" s="37"/>
      <c r="C337" s="37"/>
      <c r="D337" s="37"/>
      <c r="E337" s="37"/>
      <c r="F337" s="37"/>
      <c r="G337" s="37"/>
      <c r="H337" s="37"/>
      <c r="I337" s="37"/>
      <c r="J337" s="37"/>
      <c r="K337" s="37"/>
      <c r="L337" s="37"/>
      <c r="M337" s="37"/>
      <c r="N337" s="37"/>
      <c r="O337" s="37"/>
      <c r="P337" s="37"/>
    </row>
    <row r="338" spans="1:16" ht="12">
      <c r="A338" s="37"/>
      <c r="B338" s="37"/>
      <c r="C338" s="37"/>
      <c r="D338" s="37"/>
      <c r="E338" s="37"/>
      <c r="F338" s="37"/>
      <c r="G338" s="37"/>
      <c r="H338" s="37"/>
      <c r="I338" s="37"/>
      <c r="J338" s="37"/>
      <c r="K338" s="37"/>
      <c r="L338" s="37"/>
      <c r="M338" s="37"/>
      <c r="N338" s="37"/>
      <c r="O338" s="37"/>
      <c r="P338" s="37"/>
    </row>
    <row r="339" spans="1:16" ht="12">
      <c r="A339" s="37"/>
      <c r="B339" s="37"/>
      <c r="C339" s="37"/>
      <c r="D339" s="37"/>
      <c r="E339" s="37"/>
      <c r="F339" s="37"/>
      <c r="G339" s="37"/>
      <c r="H339" s="37"/>
      <c r="I339" s="37"/>
      <c r="J339" s="37"/>
      <c r="K339" s="37"/>
      <c r="L339" s="37"/>
      <c r="M339" s="37"/>
      <c r="N339" s="37"/>
      <c r="O339" s="37"/>
      <c r="P339" s="37"/>
    </row>
    <row r="340" spans="1:16" ht="12">
      <c r="A340" s="37"/>
      <c r="B340" s="37"/>
      <c r="C340" s="37"/>
      <c r="D340" s="37"/>
      <c r="E340" s="37"/>
      <c r="F340" s="37"/>
      <c r="G340" s="37"/>
      <c r="H340" s="37"/>
      <c r="I340" s="37"/>
      <c r="J340" s="37"/>
      <c r="K340" s="37"/>
      <c r="L340" s="37"/>
      <c r="M340" s="37"/>
      <c r="N340" s="37"/>
      <c r="O340" s="37"/>
      <c r="P340" s="37"/>
    </row>
    <row r="341" spans="1:16" ht="12">
      <c r="A341" s="37"/>
      <c r="B341" s="37"/>
      <c r="C341" s="37"/>
      <c r="D341" s="37"/>
      <c r="E341" s="37"/>
      <c r="F341" s="37"/>
      <c r="G341" s="37"/>
      <c r="H341" s="37"/>
      <c r="I341" s="37"/>
      <c r="J341" s="37"/>
      <c r="K341" s="37"/>
      <c r="L341" s="37"/>
      <c r="M341" s="37"/>
      <c r="N341" s="37"/>
      <c r="O341" s="37"/>
      <c r="P341" s="37"/>
    </row>
    <row r="342" spans="1:16" ht="12">
      <c r="A342" s="37"/>
      <c r="B342" s="37"/>
      <c r="C342" s="37"/>
      <c r="D342" s="37"/>
      <c r="E342" s="37"/>
      <c r="F342" s="37"/>
      <c r="G342" s="37"/>
      <c r="H342" s="37"/>
      <c r="I342" s="37"/>
      <c r="J342" s="37"/>
      <c r="K342" s="37"/>
      <c r="L342" s="37"/>
      <c r="M342" s="37"/>
      <c r="N342" s="37"/>
      <c r="O342" s="37"/>
      <c r="P342" s="37"/>
    </row>
    <row r="343" spans="1:16" ht="12">
      <c r="A343" s="37"/>
      <c r="B343" s="37"/>
      <c r="C343" s="37"/>
      <c r="D343" s="37"/>
      <c r="E343" s="37"/>
      <c r="F343" s="37"/>
      <c r="G343" s="37"/>
      <c r="H343" s="37"/>
      <c r="I343" s="37"/>
      <c r="J343" s="37"/>
      <c r="K343" s="37"/>
      <c r="L343" s="37"/>
      <c r="M343" s="37"/>
      <c r="N343" s="37"/>
      <c r="O343" s="37"/>
      <c r="P343" s="37"/>
    </row>
    <row r="344" spans="1:16" ht="12">
      <c r="A344" s="37"/>
      <c r="B344" s="37"/>
      <c r="C344" s="37"/>
      <c r="D344" s="37"/>
      <c r="E344" s="37"/>
      <c r="F344" s="37"/>
      <c r="G344" s="37"/>
      <c r="H344" s="37"/>
      <c r="I344" s="37"/>
      <c r="J344" s="37"/>
      <c r="K344" s="37"/>
      <c r="L344" s="37"/>
      <c r="M344" s="37"/>
      <c r="N344" s="37"/>
      <c r="O344" s="37"/>
      <c r="P344" s="37"/>
    </row>
    <row r="345" spans="1:16" ht="12">
      <c r="A345" s="37"/>
      <c r="B345" s="37"/>
      <c r="C345" s="37"/>
      <c r="D345" s="37"/>
      <c r="E345" s="37"/>
      <c r="F345" s="37"/>
      <c r="G345" s="37"/>
      <c r="H345" s="37"/>
      <c r="I345" s="37"/>
      <c r="J345" s="37"/>
      <c r="K345" s="37"/>
      <c r="L345" s="37"/>
      <c r="M345" s="37"/>
      <c r="N345" s="37"/>
      <c r="O345" s="37"/>
      <c r="P345" s="37"/>
    </row>
    <row r="346" spans="1:16" ht="12">
      <c r="A346" s="37"/>
      <c r="B346" s="37"/>
      <c r="C346" s="37"/>
      <c r="D346" s="37"/>
      <c r="E346" s="37"/>
      <c r="F346" s="37"/>
      <c r="G346" s="37"/>
      <c r="H346" s="37"/>
      <c r="I346" s="37"/>
      <c r="J346" s="37"/>
      <c r="K346" s="37"/>
      <c r="L346" s="37"/>
      <c r="M346" s="37"/>
      <c r="N346" s="37"/>
      <c r="O346" s="37"/>
      <c r="P346" s="37"/>
    </row>
    <row r="347" spans="1:16" ht="12">
      <c r="A347" s="37"/>
      <c r="B347" s="37"/>
      <c r="C347" s="37"/>
      <c r="D347" s="37"/>
      <c r="E347" s="37"/>
      <c r="F347" s="37"/>
      <c r="G347" s="37"/>
      <c r="H347" s="37"/>
      <c r="I347" s="37"/>
      <c r="J347" s="37"/>
      <c r="K347" s="37"/>
      <c r="L347" s="37"/>
      <c r="M347" s="37"/>
      <c r="N347" s="37"/>
      <c r="O347" s="37"/>
      <c r="P347" s="37"/>
    </row>
    <row r="348" spans="1:16" ht="12">
      <c r="A348" s="37"/>
      <c r="B348" s="37"/>
      <c r="C348" s="37"/>
      <c r="D348" s="37"/>
      <c r="E348" s="37"/>
      <c r="F348" s="37"/>
      <c r="G348" s="37"/>
      <c r="H348" s="37"/>
      <c r="I348" s="37"/>
      <c r="J348" s="37"/>
      <c r="K348" s="37"/>
      <c r="L348" s="37"/>
      <c r="M348" s="37"/>
      <c r="N348" s="37"/>
      <c r="O348" s="37"/>
      <c r="P348" s="37"/>
    </row>
    <row r="349" spans="1:16" ht="12">
      <c r="A349" s="37"/>
      <c r="B349" s="37"/>
      <c r="C349" s="37"/>
      <c r="D349" s="37"/>
      <c r="E349" s="37"/>
      <c r="F349" s="37"/>
      <c r="G349" s="37"/>
      <c r="H349" s="37"/>
      <c r="I349" s="37"/>
      <c r="J349" s="37"/>
      <c r="K349" s="37"/>
      <c r="L349" s="37"/>
      <c r="M349" s="37"/>
      <c r="N349" s="37"/>
      <c r="O349" s="37"/>
      <c r="P349" s="37"/>
    </row>
    <row r="350" spans="1:16" ht="12">
      <c r="A350" s="37"/>
      <c r="B350" s="37"/>
      <c r="C350" s="37"/>
      <c r="D350" s="37"/>
      <c r="E350" s="37"/>
      <c r="F350" s="37"/>
      <c r="G350" s="37"/>
      <c r="H350" s="37"/>
      <c r="I350" s="37"/>
      <c r="J350" s="37"/>
      <c r="K350" s="37"/>
      <c r="L350" s="37"/>
      <c r="M350" s="37"/>
      <c r="N350" s="37"/>
      <c r="O350" s="37"/>
      <c r="P350" s="37"/>
    </row>
    <row r="351" spans="1:16" ht="12">
      <c r="A351" s="37"/>
      <c r="B351" s="37"/>
      <c r="C351" s="37"/>
      <c r="D351" s="37"/>
      <c r="E351" s="37"/>
      <c r="F351" s="37"/>
      <c r="G351" s="37"/>
      <c r="H351" s="37"/>
      <c r="I351" s="37"/>
      <c r="J351" s="37"/>
      <c r="K351" s="37"/>
      <c r="L351" s="37"/>
      <c r="M351" s="37"/>
      <c r="N351" s="37"/>
      <c r="O351" s="37"/>
      <c r="P351" s="37"/>
    </row>
    <row r="352" spans="1:16" ht="12">
      <c r="A352" s="37"/>
      <c r="B352" s="37"/>
      <c r="C352" s="37"/>
      <c r="D352" s="37"/>
      <c r="E352" s="37"/>
      <c r="F352" s="37"/>
      <c r="G352" s="37"/>
      <c r="H352" s="37"/>
      <c r="I352" s="37"/>
      <c r="J352" s="37"/>
      <c r="K352" s="37"/>
      <c r="L352" s="37"/>
      <c r="M352" s="37"/>
      <c r="N352" s="37"/>
      <c r="O352" s="37"/>
      <c r="P352" s="37"/>
    </row>
    <row r="353" spans="1:16" ht="12">
      <c r="A353" s="37"/>
      <c r="B353" s="37"/>
      <c r="C353" s="37"/>
      <c r="D353" s="37"/>
      <c r="E353" s="37"/>
      <c r="F353" s="37"/>
      <c r="G353" s="37"/>
      <c r="H353" s="37"/>
      <c r="I353" s="37"/>
      <c r="J353" s="37"/>
      <c r="K353" s="37"/>
      <c r="L353" s="37"/>
      <c r="M353" s="37"/>
      <c r="N353" s="37"/>
      <c r="O353" s="37"/>
      <c r="P353" s="37"/>
    </row>
    <row r="354" spans="1:16" ht="12">
      <c r="A354" s="37"/>
      <c r="B354" s="37"/>
      <c r="C354" s="37"/>
      <c r="D354" s="37"/>
      <c r="E354" s="37"/>
      <c r="F354" s="37"/>
      <c r="G354" s="37"/>
      <c r="H354" s="37"/>
      <c r="I354" s="37"/>
      <c r="J354" s="37"/>
      <c r="K354" s="37"/>
      <c r="L354" s="37"/>
      <c r="M354" s="37"/>
      <c r="N354" s="37"/>
      <c r="O354" s="37"/>
      <c r="P354" s="37"/>
    </row>
    <row r="355" spans="1:16" ht="12">
      <c r="A355" s="37"/>
      <c r="B355" s="37"/>
      <c r="C355" s="37"/>
      <c r="D355" s="37"/>
      <c r="E355" s="37"/>
      <c r="F355" s="37"/>
      <c r="G355" s="37"/>
      <c r="H355" s="37"/>
      <c r="I355" s="37"/>
      <c r="J355" s="37"/>
      <c r="K355" s="37"/>
      <c r="L355" s="37"/>
      <c r="M355" s="37"/>
      <c r="N355" s="37"/>
      <c r="O355" s="37"/>
      <c r="P355" s="37"/>
    </row>
    <row r="356" spans="1:16" ht="12">
      <c r="A356" s="37"/>
      <c r="B356" s="37"/>
      <c r="C356" s="37"/>
      <c r="D356" s="37"/>
      <c r="E356" s="37"/>
      <c r="F356" s="37"/>
      <c r="G356" s="37"/>
      <c r="H356" s="37"/>
      <c r="I356" s="37"/>
      <c r="J356" s="37"/>
      <c r="K356" s="37"/>
      <c r="L356" s="37"/>
      <c r="M356" s="37"/>
      <c r="N356" s="37"/>
      <c r="O356" s="37"/>
      <c r="P356" s="37"/>
    </row>
    <row r="357" spans="1:16" ht="12">
      <c r="A357" s="37"/>
      <c r="B357" s="37"/>
      <c r="C357" s="37"/>
      <c r="D357" s="37"/>
      <c r="E357" s="37"/>
      <c r="F357" s="37"/>
      <c r="G357" s="37"/>
      <c r="H357" s="37"/>
      <c r="I357" s="37"/>
      <c r="J357" s="37"/>
      <c r="K357" s="37"/>
      <c r="L357" s="37"/>
      <c r="M357" s="37"/>
      <c r="N357" s="37"/>
      <c r="O357" s="37"/>
      <c r="P357" s="37"/>
    </row>
    <row r="358" spans="1:16" ht="12">
      <c r="A358" s="37"/>
      <c r="B358" s="37"/>
      <c r="C358" s="37"/>
      <c r="D358" s="37"/>
      <c r="E358" s="37"/>
      <c r="F358" s="37"/>
      <c r="G358" s="37"/>
      <c r="H358" s="37"/>
      <c r="I358" s="37"/>
      <c r="J358" s="37"/>
      <c r="K358" s="37"/>
      <c r="L358" s="37"/>
      <c r="M358" s="37"/>
      <c r="N358" s="37"/>
      <c r="O358" s="37"/>
      <c r="P358" s="37"/>
    </row>
    <row r="359" spans="1:16" ht="12">
      <c r="A359" s="37"/>
      <c r="B359" s="37"/>
      <c r="C359" s="37"/>
      <c r="D359" s="37"/>
      <c r="E359" s="37"/>
      <c r="F359" s="37"/>
      <c r="G359" s="37"/>
      <c r="H359" s="37"/>
      <c r="I359" s="37"/>
      <c r="J359" s="37"/>
      <c r="K359" s="37"/>
      <c r="L359" s="37"/>
      <c r="M359" s="37"/>
      <c r="N359" s="37"/>
      <c r="O359" s="37"/>
      <c r="P359" s="37"/>
    </row>
    <row r="360" spans="1:16" ht="12">
      <c r="A360" s="37"/>
      <c r="B360" s="37"/>
      <c r="C360" s="37"/>
      <c r="D360" s="37"/>
      <c r="E360" s="37"/>
      <c r="F360" s="37"/>
      <c r="G360" s="37"/>
      <c r="H360" s="37"/>
      <c r="I360" s="37"/>
      <c r="J360" s="37"/>
      <c r="K360" s="37"/>
      <c r="L360" s="37"/>
      <c r="M360" s="37"/>
      <c r="N360" s="37"/>
      <c r="O360" s="37"/>
      <c r="P360" s="37"/>
    </row>
    <row r="361" spans="1:16" ht="12">
      <c r="A361" s="37"/>
      <c r="B361" s="37"/>
      <c r="C361" s="37"/>
      <c r="D361" s="37"/>
      <c r="E361" s="37"/>
      <c r="F361" s="37"/>
      <c r="G361" s="37"/>
      <c r="H361" s="37"/>
      <c r="I361" s="37"/>
      <c r="J361" s="37"/>
      <c r="K361" s="37"/>
      <c r="L361" s="37"/>
      <c r="M361" s="37"/>
      <c r="N361" s="37"/>
      <c r="O361" s="37"/>
      <c r="P361" s="37"/>
    </row>
    <row r="362" spans="1:16" ht="12">
      <c r="A362" s="37"/>
      <c r="B362" s="37"/>
      <c r="C362" s="37"/>
      <c r="D362" s="37"/>
      <c r="E362" s="37"/>
      <c r="F362" s="37"/>
      <c r="G362" s="37"/>
      <c r="H362" s="37"/>
      <c r="I362" s="37"/>
      <c r="J362" s="37"/>
      <c r="K362" s="37"/>
      <c r="L362" s="37"/>
      <c r="M362" s="37"/>
      <c r="N362" s="37"/>
      <c r="O362" s="37"/>
      <c r="P362" s="37"/>
    </row>
    <row r="363" spans="1:16" ht="12">
      <c r="A363" s="37"/>
      <c r="B363" s="37"/>
      <c r="C363" s="37"/>
      <c r="D363" s="37"/>
      <c r="E363" s="37"/>
      <c r="F363" s="37"/>
      <c r="G363" s="37"/>
      <c r="H363" s="37"/>
      <c r="I363" s="37"/>
      <c r="J363" s="37"/>
      <c r="K363" s="37"/>
      <c r="L363" s="37"/>
      <c r="M363" s="37"/>
      <c r="N363" s="37"/>
      <c r="O363" s="37"/>
      <c r="P363" s="37"/>
    </row>
    <row r="364" spans="1:16" ht="12">
      <c r="A364" s="37"/>
      <c r="B364" s="37"/>
      <c r="C364" s="37"/>
      <c r="D364" s="37"/>
      <c r="E364" s="37"/>
      <c r="F364" s="37"/>
      <c r="G364" s="37"/>
      <c r="H364" s="37"/>
      <c r="I364" s="37"/>
      <c r="J364" s="37"/>
      <c r="K364" s="37"/>
      <c r="L364" s="37"/>
      <c r="M364" s="37"/>
      <c r="N364" s="37"/>
      <c r="O364" s="37"/>
      <c r="P364" s="37"/>
    </row>
    <row r="365" spans="1:16" ht="12">
      <c r="A365" s="37"/>
      <c r="B365" s="37"/>
      <c r="C365" s="37"/>
      <c r="D365" s="37"/>
      <c r="E365" s="37"/>
      <c r="F365" s="37"/>
      <c r="G365" s="37"/>
      <c r="H365" s="37"/>
      <c r="I365" s="37"/>
      <c r="J365" s="37"/>
      <c r="K365" s="37"/>
      <c r="L365" s="37"/>
      <c r="M365" s="37"/>
      <c r="N365" s="37"/>
      <c r="O365" s="37"/>
      <c r="P365" s="37"/>
    </row>
    <row r="366" spans="1:16" ht="12">
      <c r="A366" s="37"/>
      <c r="B366" s="37"/>
      <c r="C366" s="37"/>
      <c r="D366" s="37"/>
      <c r="E366" s="37"/>
      <c r="F366" s="37"/>
      <c r="G366" s="37"/>
      <c r="H366" s="37"/>
      <c r="I366" s="37"/>
      <c r="J366" s="37"/>
      <c r="K366" s="37"/>
      <c r="L366" s="37"/>
      <c r="M366" s="37"/>
      <c r="N366" s="37"/>
      <c r="O366" s="37"/>
      <c r="P366" s="37"/>
    </row>
    <row r="367" spans="1:16" ht="12">
      <c r="A367" s="37"/>
      <c r="B367" s="37"/>
      <c r="C367" s="37"/>
      <c r="D367" s="37"/>
      <c r="E367" s="37"/>
      <c r="F367" s="37"/>
      <c r="G367" s="37"/>
      <c r="H367" s="37"/>
      <c r="I367" s="37"/>
      <c r="J367" s="37"/>
      <c r="K367" s="37"/>
      <c r="L367" s="37"/>
      <c r="M367" s="37"/>
      <c r="N367" s="37"/>
      <c r="O367" s="37"/>
      <c r="P367" s="37"/>
    </row>
    <row r="368" spans="1:16" ht="12">
      <c r="A368" s="37"/>
      <c r="B368" s="37"/>
      <c r="C368" s="37"/>
      <c r="D368" s="37"/>
      <c r="E368" s="37"/>
      <c r="F368" s="37"/>
      <c r="G368" s="37"/>
      <c r="H368" s="37"/>
      <c r="I368" s="37"/>
      <c r="J368" s="37"/>
      <c r="K368" s="37"/>
      <c r="L368" s="37"/>
      <c r="M368" s="37"/>
      <c r="N368" s="37"/>
      <c r="O368" s="37"/>
      <c r="P368" s="37"/>
    </row>
    <row r="369" spans="1:16" ht="12">
      <c r="A369" s="37"/>
      <c r="B369" s="37"/>
      <c r="C369" s="37"/>
      <c r="D369" s="37"/>
      <c r="E369" s="37"/>
      <c r="F369" s="37"/>
      <c r="G369" s="37"/>
      <c r="H369" s="37"/>
      <c r="I369" s="37"/>
      <c r="J369" s="37"/>
      <c r="K369" s="37"/>
      <c r="L369" s="37"/>
      <c r="M369" s="37"/>
      <c r="N369" s="37"/>
      <c r="O369" s="37"/>
      <c r="P369" s="37"/>
    </row>
    <row r="370" spans="1:16" ht="12">
      <c r="A370" s="37"/>
      <c r="B370" s="37"/>
      <c r="C370" s="37"/>
      <c r="D370" s="37"/>
      <c r="E370" s="37"/>
      <c r="F370" s="37"/>
      <c r="G370" s="37"/>
      <c r="H370" s="37"/>
      <c r="I370" s="37"/>
      <c r="J370" s="37"/>
      <c r="K370" s="37"/>
      <c r="L370" s="37"/>
      <c r="M370" s="37"/>
      <c r="N370" s="37"/>
      <c r="O370" s="37"/>
      <c r="P370" s="37"/>
    </row>
    <row r="371" spans="1:16" ht="12">
      <c r="A371" s="37"/>
      <c r="B371" s="37"/>
      <c r="C371" s="37"/>
      <c r="D371" s="37"/>
      <c r="E371" s="37"/>
      <c r="F371" s="37"/>
      <c r="G371" s="37"/>
      <c r="H371" s="37"/>
      <c r="I371" s="37"/>
      <c r="J371" s="37"/>
      <c r="K371" s="37"/>
      <c r="L371" s="37"/>
      <c r="M371" s="37"/>
      <c r="N371" s="37"/>
      <c r="O371" s="37"/>
      <c r="P371" s="37"/>
    </row>
    <row r="372" spans="1:16" ht="12">
      <c r="A372" s="37"/>
      <c r="B372" s="37"/>
      <c r="C372" s="37"/>
      <c r="D372" s="37"/>
      <c r="E372" s="37"/>
      <c r="F372" s="37"/>
      <c r="G372" s="37"/>
      <c r="H372" s="37"/>
      <c r="I372" s="37"/>
      <c r="J372" s="37"/>
      <c r="K372" s="37"/>
      <c r="L372" s="37"/>
      <c r="M372" s="37"/>
      <c r="N372" s="37"/>
      <c r="O372" s="37"/>
      <c r="P372" s="37"/>
    </row>
    <row r="373" spans="1:16" ht="12">
      <c r="A373" s="37"/>
      <c r="B373" s="37"/>
      <c r="C373" s="37"/>
      <c r="D373" s="37"/>
      <c r="E373" s="37"/>
      <c r="F373" s="37"/>
      <c r="G373" s="37"/>
      <c r="H373" s="37"/>
      <c r="I373" s="37"/>
      <c r="J373" s="37"/>
      <c r="K373" s="37"/>
      <c r="L373" s="37"/>
      <c r="M373" s="37"/>
      <c r="N373" s="37"/>
      <c r="O373" s="37"/>
      <c r="P373" s="37"/>
    </row>
    <row r="374" spans="1:16" ht="12">
      <c r="A374" s="37"/>
      <c r="B374" s="37"/>
      <c r="C374" s="37"/>
      <c r="D374" s="37"/>
      <c r="E374" s="37"/>
      <c r="F374" s="37"/>
      <c r="G374" s="37"/>
      <c r="H374" s="37"/>
      <c r="I374" s="37"/>
      <c r="J374" s="37"/>
      <c r="K374" s="37"/>
      <c r="L374" s="37"/>
      <c r="M374" s="37"/>
      <c r="N374" s="37"/>
      <c r="O374" s="37"/>
      <c r="P374" s="37"/>
    </row>
    <row r="375" spans="1:16" ht="12">
      <c r="A375" s="37"/>
      <c r="B375" s="37"/>
      <c r="C375" s="37"/>
      <c r="D375" s="37"/>
      <c r="E375" s="37"/>
      <c r="F375" s="37"/>
      <c r="G375" s="37"/>
      <c r="H375" s="37"/>
      <c r="I375" s="37"/>
      <c r="J375" s="37"/>
      <c r="K375" s="37"/>
      <c r="L375" s="37"/>
      <c r="M375" s="37"/>
      <c r="N375" s="37"/>
      <c r="O375" s="37"/>
      <c r="P375" s="37"/>
    </row>
    <row r="376" spans="1:16" ht="12">
      <c r="A376" s="37"/>
      <c r="B376" s="37"/>
      <c r="C376" s="37"/>
      <c r="D376" s="37"/>
      <c r="E376" s="37"/>
      <c r="F376" s="37"/>
      <c r="G376" s="37"/>
      <c r="H376" s="37"/>
      <c r="I376" s="37"/>
      <c r="J376" s="37"/>
      <c r="K376" s="37"/>
      <c r="L376" s="37"/>
      <c r="M376" s="37"/>
      <c r="N376" s="37"/>
      <c r="O376" s="37"/>
      <c r="P376" s="37"/>
    </row>
    <row r="377" spans="1:16" ht="12">
      <c r="A377" s="37"/>
      <c r="B377" s="37"/>
      <c r="C377" s="37"/>
      <c r="D377" s="37"/>
      <c r="E377" s="37"/>
      <c r="F377" s="37"/>
      <c r="G377" s="37"/>
      <c r="H377" s="37"/>
      <c r="I377" s="37"/>
      <c r="J377" s="37"/>
      <c r="K377" s="37"/>
      <c r="L377" s="37"/>
      <c r="M377" s="37"/>
      <c r="N377" s="37"/>
      <c r="O377" s="37"/>
      <c r="P377" s="37"/>
    </row>
    <row r="378" spans="1:16" ht="12">
      <c r="A378" s="37"/>
      <c r="B378" s="37"/>
      <c r="C378" s="37"/>
      <c r="D378" s="37"/>
      <c r="E378" s="37"/>
      <c r="F378" s="37"/>
      <c r="G378" s="37"/>
      <c r="H378" s="37"/>
      <c r="I378" s="37"/>
      <c r="J378" s="37"/>
      <c r="K378" s="37"/>
      <c r="L378" s="37"/>
      <c r="M378" s="37"/>
      <c r="N378" s="37"/>
      <c r="O378" s="37"/>
      <c r="P378" s="37"/>
    </row>
    <row r="379" spans="1:16" ht="12">
      <c r="A379" s="37"/>
      <c r="B379" s="37"/>
      <c r="C379" s="37"/>
      <c r="D379" s="37"/>
      <c r="E379" s="37"/>
      <c r="F379" s="37"/>
      <c r="G379" s="37"/>
      <c r="H379" s="37"/>
      <c r="I379" s="37"/>
      <c r="J379" s="37"/>
      <c r="K379" s="37"/>
      <c r="L379" s="37"/>
      <c r="M379" s="37"/>
      <c r="N379" s="37"/>
      <c r="O379" s="37"/>
      <c r="P379" s="37"/>
    </row>
    <row r="380" spans="1:16" ht="12">
      <c r="A380" s="37"/>
      <c r="B380" s="37"/>
      <c r="C380" s="37"/>
      <c r="D380" s="37"/>
      <c r="E380" s="37"/>
      <c r="F380" s="37"/>
      <c r="G380" s="37"/>
      <c r="H380" s="37"/>
      <c r="I380" s="37"/>
      <c r="J380" s="37"/>
      <c r="K380" s="37"/>
      <c r="L380" s="37"/>
      <c r="M380" s="37"/>
      <c r="N380" s="37"/>
      <c r="O380" s="37"/>
      <c r="P380" s="37"/>
    </row>
    <row r="381" spans="1:16" ht="12">
      <c r="A381" s="37"/>
      <c r="B381" s="37"/>
      <c r="C381" s="37"/>
      <c r="D381" s="37"/>
      <c r="E381" s="37"/>
      <c r="F381" s="37"/>
      <c r="G381" s="37"/>
      <c r="H381" s="37"/>
      <c r="I381" s="37"/>
      <c r="J381" s="37"/>
      <c r="K381" s="37"/>
      <c r="L381" s="37"/>
      <c r="M381" s="37"/>
      <c r="N381" s="37"/>
      <c r="O381" s="37"/>
      <c r="P381" s="37"/>
    </row>
    <row r="382" spans="1:16" ht="12">
      <c r="A382" s="37"/>
      <c r="B382" s="37"/>
      <c r="C382" s="37"/>
      <c r="D382" s="37"/>
      <c r="E382" s="37"/>
      <c r="F382" s="37"/>
      <c r="G382" s="37"/>
      <c r="H382" s="37"/>
      <c r="I382" s="37"/>
      <c r="J382" s="37"/>
      <c r="K382" s="37"/>
      <c r="L382" s="37"/>
      <c r="M382" s="37"/>
      <c r="N382" s="37"/>
      <c r="O382" s="37"/>
      <c r="P382" s="37"/>
    </row>
    <row r="383" spans="1:16" ht="12">
      <c r="A383" s="37"/>
      <c r="B383" s="37"/>
      <c r="C383" s="37"/>
      <c r="D383" s="37"/>
      <c r="E383" s="37"/>
      <c r="F383" s="37"/>
      <c r="G383" s="37"/>
      <c r="H383" s="37"/>
      <c r="I383" s="37"/>
      <c r="J383" s="37"/>
      <c r="K383" s="37"/>
      <c r="L383" s="37"/>
      <c r="M383" s="37"/>
      <c r="N383" s="37"/>
      <c r="O383" s="37"/>
      <c r="P383" s="37"/>
    </row>
    <row r="384" spans="1:16" ht="12">
      <c r="A384" s="37"/>
      <c r="B384" s="37"/>
      <c r="C384" s="37"/>
      <c r="D384" s="37"/>
      <c r="E384" s="37"/>
      <c r="F384" s="37"/>
      <c r="G384" s="37"/>
      <c r="H384" s="37"/>
      <c r="I384" s="37"/>
      <c r="J384" s="37"/>
      <c r="K384" s="37"/>
      <c r="L384" s="37"/>
      <c r="M384" s="37"/>
      <c r="N384" s="37"/>
      <c r="O384" s="37"/>
      <c r="P384" s="37"/>
    </row>
    <row r="385" spans="1:16" ht="12">
      <c r="A385" s="37"/>
      <c r="B385" s="37"/>
      <c r="C385" s="37"/>
      <c r="D385" s="37"/>
      <c r="E385" s="37"/>
      <c r="F385" s="37"/>
      <c r="G385" s="37"/>
      <c r="H385" s="37"/>
      <c r="I385" s="37"/>
      <c r="J385" s="37"/>
      <c r="K385" s="37"/>
      <c r="L385" s="37"/>
      <c r="M385" s="37"/>
      <c r="N385" s="37"/>
      <c r="O385" s="37"/>
      <c r="P385" s="37"/>
    </row>
    <row r="386" spans="1:16" ht="12">
      <c r="A386" s="37"/>
      <c r="B386" s="37"/>
      <c r="C386" s="37"/>
      <c r="D386" s="37"/>
      <c r="E386" s="37"/>
      <c r="F386" s="37"/>
      <c r="G386" s="37"/>
      <c r="H386" s="37"/>
      <c r="I386" s="37"/>
      <c r="J386" s="37"/>
      <c r="K386" s="37"/>
      <c r="L386" s="37"/>
      <c r="M386" s="37"/>
      <c r="N386" s="37"/>
      <c r="O386" s="37"/>
      <c r="P386" s="37"/>
    </row>
    <row r="387" spans="1:16" ht="12">
      <c r="A387" s="37"/>
      <c r="B387" s="37"/>
      <c r="C387" s="37"/>
      <c r="D387" s="37"/>
      <c r="E387" s="37"/>
      <c r="F387" s="37"/>
      <c r="G387" s="37"/>
      <c r="H387" s="37"/>
      <c r="I387" s="37"/>
      <c r="J387" s="37"/>
      <c r="K387" s="37"/>
      <c r="L387" s="37"/>
      <c r="M387" s="37"/>
      <c r="N387" s="37"/>
      <c r="O387" s="37"/>
      <c r="P387" s="37"/>
    </row>
    <row r="388" spans="1:16" ht="12">
      <c r="A388" s="37"/>
      <c r="B388" s="37"/>
      <c r="C388" s="37"/>
      <c r="D388" s="37"/>
      <c r="E388" s="37"/>
      <c r="F388" s="37"/>
      <c r="G388" s="37"/>
      <c r="H388" s="37"/>
      <c r="I388" s="37"/>
      <c r="J388" s="37"/>
      <c r="K388" s="37"/>
      <c r="L388" s="37"/>
      <c r="M388" s="37"/>
      <c r="N388" s="37"/>
      <c r="O388" s="37"/>
      <c r="P388" s="37"/>
    </row>
    <row r="389" spans="1:16" ht="12">
      <c r="A389" s="37"/>
      <c r="B389" s="37"/>
      <c r="C389" s="37"/>
      <c r="D389" s="37"/>
      <c r="E389" s="37"/>
      <c r="F389" s="37"/>
      <c r="G389" s="37"/>
      <c r="H389" s="37"/>
      <c r="I389" s="37"/>
      <c r="J389" s="37"/>
      <c r="K389" s="37"/>
      <c r="L389" s="37"/>
      <c r="M389" s="37"/>
      <c r="N389" s="37"/>
      <c r="O389" s="37"/>
      <c r="P389" s="37"/>
    </row>
    <row r="390" spans="1:16" ht="12">
      <c r="A390" s="37"/>
      <c r="B390" s="37"/>
      <c r="C390" s="37"/>
      <c r="D390" s="37"/>
      <c r="E390" s="37"/>
      <c r="F390" s="37"/>
      <c r="G390" s="37"/>
      <c r="H390" s="37"/>
      <c r="I390" s="37"/>
      <c r="J390" s="37"/>
      <c r="K390" s="37"/>
      <c r="L390" s="37"/>
      <c r="M390" s="37"/>
      <c r="N390" s="37"/>
      <c r="O390" s="37"/>
      <c r="P390" s="37"/>
    </row>
    <row r="391" spans="1:16" ht="12">
      <c r="A391" s="37"/>
      <c r="B391" s="37"/>
      <c r="C391" s="37"/>
      <c r="D391" s="37"/>
      <c r="E391" s="37"/>
      <c r="F391" s="37"/>
      <c r="G391" s="37"/>
      <c r="H391" s="37"/>
      <c r="I391" s="37"/>
      <c r="J391" s="37"/>
      <c r="K391" s="37"/>
      <c r="L391" s="37"/>
      <c r="M391" s="37"/>
      <c r="N391" s="37"/>
      <c r="O391" s="37"/>
      <c r="P391" s="37"/>
    </row>
    <row r="392" spans="1:16" ht="12">
      <c r="A392" s="37"/>
      <c r="B392" s="37"/>
      <c r="C392" s="37"/>
      <c r="D392" s="37"/>
      <c r="E392" s="37"/>
      <c r="F392" s="37"/>
      <c r="G392" s="37"/>
      <c r="H392" s="37"/>
      <c r="I392" s="37"/>
      <c r="J392" s="37"/>
      <c r="K392" s="37"/>
      <c r="L392" s="37"/>
      <c r="M392" s="37"/>
      <c r="N392" s="37"/>
      <c r="O392" s="37"/>
      <c r="P392" s="37"/>
    </row>
    <row r="393" spans="1:16" ht="12">
      <c r="A393" s="37"/>
      <c r="B393" s="37"/>
      <c r="C393" s="37"/>
      <c r="D393" s="37"/>
      <c r="E393" s="37"/>
      <c r="F393" s="37"/>
      <c r="G393" s="37"/>
      <c r="H393" s="37"/>
      <c r="I393" s="37"/>
      <c r="J393" s="37"/>
      <c r="K393" s="37"/>
      <c r="L393" s="37"/>
      <c r="M393" s="37"/>
      <c r="N393" s="37"/>
      <c r="O393" s="37"/>
      <c r="P393" s="37"/>
    </row>
    <row r="394" spans="1:16" ht="12">
      <c r="A394" s="37"/>
      <c r="B394" s="37"/>
      <c r="C394" s="37"/>
      <c r="D394" s="37"/>
      <c r="E394" s="37"/>
      <c r="F394" s="37"/>
      <c r="G394" s="37"/>
      <c r="H394" s="37"/>
      <c r="I394" s="37"/>
      <c r="J394" s="37"/>
      <c r="K394" s="37"/>
      <c r="L394" s="37"/>
      <c r="M394" s="37"/>
      <c r="N394" s="37"/>
      <c r="O394" s="37"/>
      <c r="P394" s="37"/>
    </row>
    <row r="395" spans="1:16" ht="12">
      <c r="A395" s="37"/>
      <c r="B395" s="37"/>
      <c r="C395" s="37"/>
      <c r="D395" s="37"/>
      <c r="E395" s="37"/>
      <c r="F395" s="37"/>
      <c r="G395" s="37"/>
      <c r="H395" s="37"/>
      <c r="I395" s="37"/>
      <c r="J395" s="37"/>
      <c r="K395" s="37"/>
      <c r="L395" s="37"/>
      <c r="M395" s="37"/>
      <c r="N395" s="37"/>
      <c r="O395" s="37"/>
      <c r="P395" s="37"/>
    </row>
    <row r="396" spans="1:16" ht="12">
      <c r="A396" s="37"/>
      <c r="B396" s="37"/>
      <c r="C396" s="37"/>
      <c r="D396" s="37"/>
      <c r="E396" s="37"/>
      <c r="F396" s="37"/>
      <c r="G396" s="37"/>
      <c r="H396" s="37"/>
      <c r="I396" s="37"/>
      <c r="J396" s="37"/>
      <c r="K396" s="37"/>
      <c r="L396" s="37"/>
      <c r="M396" s="37"/>
      <c r="N396" s="37"/>
      <c r="O396" s="37"/>
      <c r="P396" s="37"/>
    </row>
    <row r="397" spans="1:16" ht="12">
      <c r="A397" s="37"/>
      <c r="B397" s="37"/>
      <c r="C397" s="37"/>
      <c r="D397" s="37"/>
      <c r="E397" s="37"/>
      <c r="F397" s="37"/>
      <c r="G397" s="37"/>
      <c r="H397" s="37"/>
      <c r="I397" s="37"/>
      <c r="J397" s="37"/>
      <c r="K397" s="37"/>
      <c r="L397" s="37"/>
      <c r="M397" s="37"/>
      <c r="N397" s="37"/>
      <c r="O397" s="37"/>
      <c r="P397" s="37"/>
    </row>
    <row r="398" spans="1:16" ht="12">
      <c r="A398" s="37"/>
      <c r="B398" s="37"/>
      <c r="C398" s="37"/>
      <c r="D398" s="37"/>
      <c r="E398" s="37"/>
      <c r="F398" s="37"/>
      <c r="G398" s="37"/>
      <c r="H398" s="37"/>
      <c r="I398" s="37"/>
      <c r="J398" s="37"/>
      <c r="K398" s="37"/>
      <c r="L398" s="37"/>
      <c r="M398" s="37"/>
      <c r="N398" s="37"/>
      <c r="O398" s="37"/>
      <c r="P398" s="37"/>
    </row>
    <row r="399" spans="1:16" ht="12">
      <c r="A399" s="37"/>
      <c r="B399" s="37"/>
      <c r="C399" s="37"/>
      <c r="D399" s="37"/>
      <c r="E399" s="37"/>
      <c r="F399" s="37"/>
      <c r="G399" s="37"/>
      <c r="H399" s="37"/>
      <c r="I399" s="37"/>
      <c r="J399" s="37"/>
      <c r="K399" s="37"/>
      <c r="L399" s="37"/>
      <c r="M399" s="37"/>
      <c r="N399" s="37"/>
      <c r="O399" s="37"/>
      <c r="P399" s="37"/>
    </row>
    <row r="400" spans="1:16" ht="12">
      <c r="A400" s="37"/>
      <c r="B400" s="37"/>
      <c r="C400" s="37"/>
      <c r="D400" s="37"/>
      <c r="E400" s="37"/>
      <c r="F400" s="37"/>
      <c r="G400" s="37"/>
      <c r="H400" s="37"/>
      <c r="I400" s="37"/>
      <c r="J400" s="37"/>
      <c r="K400" s="37"/>
      <c r="L400" s="37"/>
      <c r="M400" s="37"/>
      <c r="N400" s="37"/>
      <c r="O400" s="37"/>
      <c r="P400" s="37"/>
    </row>
    <row r="401" spans="1:16" ht="12">
      <c r="A401" s="37"/>
      <c r="B401" s="37"/>
      <c r="C401" s="37"/>
      <c r="D401" s="37"/>
      <c r="E401" s="37"/>
      <c r="F401" s="37"/>
      <c r="G401" s="37"/>
      <c r="H401" s="37"/>
      <c r="I401" s="37"/>
      <c r="J401" s="37"/>
      <c r="K401" s="37"/>
      <c r="L401" s="37"/>
      <c r="M401" s="37"/>
      <c r="N401" s="37"/>
      <c r="O401" s="37"/>
      <c r="P401" s="37"/>
    </row>
    <row r="402" spans="1:16" ht="12">
      <c r="A402" s="37"/>
      <c r="B402" s="37"/>
      <c r="C402" s="37"/>
      <c r="D402" s="37"/>
      <c r="E402" s="37"/>
      <c r="F402" s="37"/>
      <c r="G402" s="37"/>
      <c r="H402" s="37"/>
      <c r="I402" s="37"/>
      <c r="J402" s="37"/>
      <c r="K402" s="37"/>
      <c r="L402" s="37"/>
      <c r="M402" s="37"/>
      <c r="N402" s="37"/>
      <c r="O402" s="37"/>
      <c r="P402" s="37"/>
    </row>
    <row r="403" spans="1:16" ht="12">
      <c r="A403" s="37"/>
      <c r="B403" s="37"/>
      <c r="C403" s="37"/>
      <c r="D403" s="37"/>
      <c r="E403" s="37"/>
      <c r="F403" s="37"/>
      <c r="G403" s="37"/>
      <c r="H403" s="37"/>
      <c r="I403" s="37"/>
      <c r="J403" s="37"/>
      <c r="K403" s="37"/>
      <c r="L403" s="37"/>
      <c r="M403" s="37"/>
      <c r="N403" s="37"/>
      <c r="O403" s="37"/>
      <c r="P403" s="37"/>
    </row>
    <row r="404" spans="1:16" ht="12">
      <c r="A404" s="37"/>
      <c r="B404" s="37"/>
      <c r="C404" s="37"/>
      <c r="D404" s="37"/>
      <c r="E404" s="37"/>
      <c r="F404" s="37"/>
      <c r="G404" s="37"/>
      <c r="H404" s="37"/>
      <c r="I404" s="37"/>
      <c r="J404" s="37"/>
      <c r="K404" s="37"/>
      <c r="L404" s="37"/>
      <c r="M404" s="37"/>
      <c r="N404" s="37"/>
      <c r="O404" s="37"/>
      <c r="P404" s="37"/>
    </row>
    <row r="405" spans="1:16" ht="12">
      <c r="A405" s="37"/>
      <c r="B405" s="37"/>
      <c r="C405" s="37"/>
      <c r="D405" s="37"/>
      <c r="E405" s="37"/>
      <c r="F405" s="37"/>
      <c r="G405" s="37"/>
      <c r="H405" s="37"/>
      <c r="I405" s="37"/>
      <c r="J405" s="37"/>
      <c r="K405" s="37"/>
      <c r="L405" s="37"/>
      <c r="M405" s="37"/>
      <c r="N405" s="37"/>
      <c r="O405" s="37"/>
      <c r="P405" s="37"/>
    </row>
    <row r="406" spans="1:16" ht="12">
      <c r="A406" s="37"/>
      <c r="B406" s="37"/>
      <c r="C406" s="37"/>
      <c r="D406" s="37"/>
      <c r="E406" s="37"/>
      <c r="F406" s="37"/>
      <c r="G406" s="37"/>
      <c r="H406" s="37"/>
      <c r="I406" s="37"/>
      <c r="J406" s="37"/>
      <c r="K406" s="37"/>
      <c r="L406" s="37"/>
      <c r="M406" s="37"/>
      <c r="N406" s="37"/>
      <c r="O406" s="37"/>
      <c r="P406" s="37"/>
    </row>
    <row r="407" spans="1:16" ht="12">
      <c r="A407" s="37"/>
      <c r="B407" s="37"/>
      <c r="C407" s="37"/>
      <c r="D407" s="37"/>
      <c r="E407" s="37"/>
      <c r="F407" s="37"/>
      <c r="G407" s="37"/>
      <c r="H407" s="37"/>
      <c r="I407" s="37"/>
      <c r="J407" s="37"/>
      <c r="K407" s="37"/>
      <c r="L407" s="37"/>
      <c r="M407" s="37"/>
      <c r="N407" s="37"/>
      <c r="O407" s="37"/>
      <c r="P407" s="37"/>
    </row>
    <row r="408" spans="1:16" ht="12">
      <c r="A408" s="37"/>
      <c r="B408" s="37"/>
      <c r="C408" s="37"/>
      <c r="D408" s="37"/>
      <c r="E408" s="37"/>
      <c r="F408" s="37"/>
      <c r="G408" s="37"/>
      <c r="H408" s="37"/>
      <c r="I408" s="37"/>
      <c r="J408" s="37"/>
      <c r="K408" s="37"/>
      <c r="L408" s="37"/>
      <c r="M408" s="37"/>
      <c r="N408" s="37"/>
      <c r="O408" s="37"/>
      <c r="P408" s="37"/>
    </row>
    <row r="409" spans="1:16" ht="12">
      <c r="A409" s="37"/>
      <c r="B409" s="37"/>
      <c r="C409" s="37"/>
      <c r="D409" s="37"/>
      <c r="E409" s="37"/>
      <c r="F409" s="37"/>
      <c r="G409" s="37"/>
      <c r="H409" s="37"/>
      <c r="I409" s="37"/>
      <c r="J409" s="37"/>
      <c r="K409" s="37"/>
      <c r="L409" s="37"/>
      <c r="M409" s="37"/>
      <c r="N409" s="37"/>
      <c r="O409" s="37"/>
      <c r="P409" s="37"/>
    </row>
    <row r="410" spans="1:16" ht="12">
      <c r="A410" s="37"/>
      <c r="B410" s="37"/>
      <c r="C410" s="37"/>
      <c r="D410" s="37"/>
      <c r="E410" s="37"/>
      <c r="F410" s="37"/>
      <c r="G410" s="37"/>
      <c r="H410" s="37"/>
      <c r="I410" s="37"/>
      <c r="J410" s="37"/>
      <c r="K410" s="37"/>
      <c r="L410" s="37"/>
      <c r="M410" s="37"/>
      <c r="N410" s="37"/>
      <c r="O410" s="37"/>
      <c r="P410" s="37"/>
    </row>
    <row r="411" spans="1:16" ht="12">
      <c r="A411" s="37"/>
      <c r="B411" s="37"/>
      <c r="C411" s="37"/>
      <c r="D411" s="37"/>
      <c r="E411" s="37"/>
      <c r="F411" s="37"/>
      <c r="G411" s="37"/>
      <c r="H411" s="37"/>
      <c r="I411" s="37"/>
      <c r="J411" s="37"/>
      <c r="K411" s="37"/>
      <c r="L411" s="37"/>
      <c r="M411" s="37"/>
      <c r="N411" s="37"/>
      <c r="O411" s="37"/>
      <c r="P411" s="37"/>
    </row>
    <row r="412" spans="1:16" ht="12">
      <c r="A412" s="37"/>
      <c r="B412" s="37"/>
      <c r="C412" s="37"/>
      <c r="D412" s="37"/>
      <c r="E412" s="37"/>
      <c r="F412" s="37"/>
      <c r="G412" s="37"/>
      <c r="H412" s="37"/>
      <c r="I412" s="37"/>
      <c r="J412" s="37"/>
      <c r="K412" s="37"/>
      <c r="L412" s="37"/>
      <c r="M412" s="37"/>
      <c r="N412" s="37"/>
      <c r="O412" s="37"/>
      <c r="P412" s="37"/>
    </row>
    <row r="413" spans="1:16" ht="12">
      <c r="A413" s="37"/>
      <c r="B413" s="37"/>
      <c r="C413" s="37"/>
      <c r="D413" s="37"/>
      <c r="E413" s="37"/>
      <c r="F413" s="37"/>
      <c r="G413" s="37"/>
      <c r="H413" s="37"/>
      <c r="I413" s="37"/>
      <c r="J413" s="37"/>
      <c r="K413" s="37"/>
      <c r="L413" s="37"/>
      <c r="M413" s="37"/>
      <c r="N413" s="37"/>
      <c r="O413" s="37"/>
      <c r="P413" s="37"/>
    </row>
    <row r="414" spans="1:16" ht="12">
      <c r="A414" s="37"/>
      <c r="B414" s="37"/>
      <c r="C414" s="37"/>
      <c r="D414" s="37"/>
      <c r="E414" s="37"/>
      <c r="F414" s="37"/>
      <c r="G414" s="37"/>
      <c r="H414" s="37"/>
      <c r="I414" s="37"/>
      <c r="J414" s="37"/>
      <c r="K414" s="37"/>
      <c r="L414" s="37"/>
      <c r="M414" s="37"/>
      <c r="N414" s="37"/>
      <c r="O414" s="37"/>
      <c r="P414" s="37"/>
    </row>
    <row r="415" spans="1:16" ht="12">
      <c r="A415" s="37"/>
      <c r="B415" s="37"/>
      <c r="C415" s="37"/>
      <c r="D415" s="37"/>
      <c r="E415" s="37"/>
      <c r="F415" s="37"/>
      <c r="G415" s="37"/>
      <c r="H415" s="37"/>
      <c r="I415" s="37"/>
      <c r="J415" s="37"/>
      <c r="K415" s="37"/>
      <c r="L415" s="37"/>
      <c r="M415" s="37"/>
      <c r="N415" s="37"/>
      <c r="O415" s="37"/>
      <c r="P415" s="37"/>
    </row>
    <row r="416" spans="1:16" ht="12">
      <c r="A416" s="37"/>
      <c r="B416" s="37"/>
      <c r="C416" s="37"/>
      <c r="D416" s="37"/>
      <c r="E416" s="37"/>
      <c r="F416" s="37"/>
      <c r="G416" s="37"/>
      <c r="H416" s="37"/>
      <c r="I416" s="37"/>
      <c r="J416" s="37"/>
      <c r="K416" s="37"/>
      <c r="L416" s="37"/>
      <c r="M416" s="37"/>
      <c r="N416" s="37"/>
      <c r="O416" s="37"/>
      <c r="P416" s="37"/>
    </row>
    <row r="417" spans="1:16" ht="12">
      <c r="A417" s="37"/>
      <c r="B417" s="37"/>
      <c r="C417" s="37"/>
      <c r="D417" s="37"/>
      <c r="E417" s="37"/>
      <c r="F417" s="37"/>
      <c r="G417" s="37"/>
      <c r="H417" s="37"/>
      <c r="I417" s="37"/>
      <c r="J417" s="37"/>
      <c r="K417" s="37"/>
      <c r="L417" s="37"/>
      <c r="M417" s="37"/>
      <c r="N417" s="37"/>
      <c r="O417" s="37"/>
      <c r="P417" s="37"/>
    </row>
    <row r="418" spans="1:16" ht="12">
      <c r="A418" s="37"/>
      <c r="B418" s="37"/>
      <c r="C418" s="37"/>
      <c r="D418" s="37"/>
      <c r="E418" s="37"/>
      <c r="F418" s="37"/>
      <c r="G418" s="37"/>
      <c r="H418" s="37"/>
      <c r="I418" s="37"/>
      <c r="J418" s="37"/>
      <c r="K418" s="37"/>
      <c r="L418" s="37"/>
      <c r="M418" s="37"/>
      <c r="N418" s="37"/>
      <c r="O418" s="37"/>
      <c r="P418" s="37"/>
    </row>
    <row r="419" spans="1:16" ht="12">
      <c r="A419" s="37"/>
      <c r="B419" s="37"/>
      <c r="C419" s="37"/>
      <c r="D419" s="37"/>
      <c r="E419" s="37"/>
      <c r="F419" s="37"/>
      <c r="G419" s="37"/>
      <c r="H419" s="37"/>
      <c r="I419" s="37"/>
      <c r="J419" s="37"/>
      <c r="K419" s="37"/>
      <c r="L419" s="37"/>
      <c r="M419" s="37"/>
      <c r="N419" s="37"/>
      <c r="O419" s="37"/>
      <c r="P419" s="37"/>
    </row>
    <row r="420" spans="1:16" ht="12">
      <c r="A420" s="37"/>
      <c r="B420" s="37"/>
      <c r="C420" s="37"/>
      <c r="D420" s="37"/>
      <c r="E420" s="37"/>
      <c r="F420" s="37"/>
      <c r="G420" s="37"/>
      <c r="H420" s="37"/>
      <c r="I420" s="37"/>
      <c r="J420" s="37"/>
      <c r="K420" s="37"/>
      <c r="L420" s="37"/>
      <c r="M420" s="37"/>
      <c r="N420" s="37"/>
      <c r="O420" s="37"/>
      <c r="P420" s="37"/>
    </row>
    <row r="421" spans="1:16" ht="12">
      <c r="A421" s="37"/>
      <c r="B421" s="37"/>
      <c r="C421" s="37"/>
      <c r="D421" s="37"/>
      <c r="E421" s="37"/>
      <c r="F421" s="37"/>
      <c r="G421" s="37"/>
      <c r="H421" s="37"/>
      <c r="I421" s="37"/>
      <c r="J421" s="37"/>
      <c r="K421" s="37"/>
      <c r="L421" s="37"/>
      <c r="M421" s="37"/>
      <c r="N421" s="37"/>
      <c r="O421" s="37"/>
      <c r="P421" s="37"/>
    </row>
    <row r="422" spans="1:16" ht="12">
      <c r="A422" s="37"/>
      <c r="B422" s="37"/>
      <c r="C422" s="37"/>
      <c r="D422" s="37"/>
      <c r="E422" s="37"/>
      <c r="F422" s="37"/>
      <c r="G422" s="37"/>
      <c r="H422" s="37"/>
      <c r="I422" s="37"/>
      <c r="J422" s="37"/>
      <c r="K422" s="37"/>
      <c r="L422" s="37"/>
      <c r="M422" s="37"/>
      <c r="N422" s="37"/>
      <c r="O422" s="37"/>
      <c r="P422" s="37"/>
    </row>
    <row r="423" spans="1:16" ht="12">
      <c r="A423" s="37"/>
      <c r="B423" s="37"/>
      <c r="C423" s="37"/>
      <c r="D423" s="37"/>
      <c r="E423" s="37"/>
      <c r="F423" s="37"/>
      <c r="G423" s="37"/>
      <c r="H423" s="37"/>
      <c r="I423" s="37"/>
      <c r="J423" s="37"/>
      <c r="K423" s="37"/>
      <c r="L423" s="37"/>
      <c r="M423" s="37"/>
      <c r="N423" s="37"/>
      <c r="O423" s="37"/>
      <c r="P423" s="37"/>
    </row>
    <row r="424" spans="1:16" ht="12">
      <c r="A424" s="37"/>
      <c r="B424" s="37"/>
      <c r="C424" s="37"/>
      <c r="D424" s="37"/>
      <c r="E424" s="37"/>
      <c r="F424" s="37"/>
      <c r="G424" s="37"/>
      <c r="H424" s="37"/>
      <c r="I424" s="37"/>
      <c r="J424" s="37"/>
      <c r="K424" s="37"/>
      <c r="L424" s="37"/>
      <c r="M424" s="37"/>
      <c r="N424" s="37"/>
      <c r="O424" s="37"/>
      <c r="P424" s="37"/>
    </row>
    <row r="425" spans="1:16" ht="12">
      <c r="A425" s="37"/>
      <c r="B425" s="37"/>
      <c r="C425" s="37"/>
      <c r="D425" s="37"/>
      <c r="E425" s="37"/>
      <c r="F425" s="37"/>
      <c r="G425" s="37"/>
      <c r="H425" s="37"/>
      <c r="I425" s="37"/>
      <c r="J425" s="37"/>
      <c r="K425" s="37"/>
      <c r="L425" s="37"/>
      <c r="M425" s="37"/>
      <c r="N425" s="37"/>
      <c r="O425" s="37"/>
      <c r="P425" s="37"/>
    </row>
    <row r="426" spans="1:16" ht="12">
      <c r="A426" s="37"/>
      <c r="B426" s="37"/>
      <c r="C426" s="37"/>
      <c r="D426" s="37"/>
      <c r="E426" s="37"/>
      <c r="F426" s="37"/>
      <c r="G426" s="37"/>
      <c r="H426" s="37"/>
      <c r="I426" s="37"/>
      <c r="J426" s="37"/>
      <c r="K426" s="37"/>
      <c r="L426" s="37"/>
      <c r="M426" s="37"/>
      <c r="N426" s="37"/>
      <c r="O426" s="37"/>
      <c r="P426" s="37"/>
    </row>
    <row r="427" spans="1:16" ht="12">
      <c r="A427" s="37"/>
      <c r="B427" s="37"/>
      <c r="C427" s="37"/>
      <c r="D427" s="37"/>
      <c r="E427" s="37"/>
      <c r="F427" s="37"/>
      <c r="G427" s="37"/>
      <c r="H427" s="37"/>
      <c r="I427" s="37"/>
      <c r="J427" s="37"/>
      <c r="K427" s="37"/>
      <c r="L427" s="37"/>
      <c r="M427" s="37"/>
      <c r="N427" s="37"/>
      <c r="O427" s="37"/>
      <c r="P427" s="37"/>
    </row>
    <row r="428" spans="1:16" ht="12">
      <c r="A428" s="37"/>
      <c r="B428" s="37"/>
      <c r="C428" s="37"/>
      <c r="D428" s="37"/>
      <c r="E428" s="37"/>
      <c r="F428" s="37"/>
      <c r="G428" s="37"/>
      <c r="H428" s="37"/>
      <c r="I428" s="37"/>
      <c r="J428" s="37"/>
      <c r="K428" s="37"/>
      <c r="L428" s="37"/>
      <c r="M428" s="37"/>
      <c r="N428" s="37"/>
      <c r="O428" s="37"/>
      <c r="P428" s="37"/>
    </row>
    <row r="429" spans="1:16" ht="12">
      <c r="A429" s="37"/>
      <c r="B429" s="37"/>
      <c r="C429" s="37"/>
      <c r="D429" s="37"/>
      <c r="E429" s="37"/>
      <c r="F429" s="37"/>
      <c r="G429" s="37"/>
      <c r="H429" s="37"/>
      <c r="I429" s="37"/>
      <c r="J429" s="37"/>
      <c r="K429" s="37"/>
      <c r="L429" s="37"/>
      <c r="M429" s="37"/>
      <c r="N429" s="37"/>
      <c r="O429" s="37"/>
      <c r="P429" s="37"/>
    </row>
    <row r="430" spans="1:16" ht="12">
      <c r="A430" s="37"/>
      <c r="B430" s="37"/>
      <c r="C430" s="37"/>
      <c r="D430" s="37"/>
      <c r="E430" s="37"/>
      <c r="F430" s="37"/>
      <c r="G430" s="37"/>
      <c r="H430" s="37"/>
      <c r="I430" s="37"/>
      <c r="J430" s="37"/>
      <c r="K430" s="37"/>
      <c r="L430" s="37"/>
      <c r="M430" s="37"/>
      <c r="N430" s="37"/>
      <c r="O430" s="37"/>
      <c r="P430" s="37"/>
    </row>
    <row r="431" spans="1:16" ht="12">
      <c r="A431" s="37"/>
      <c r="B431" s="37"/>
      <c r="C431" s="37"/>
      <c r="D431" s="37"/>
      <c r="E431" s="37"/>
      <c r="F431" s="37"/>
      <c r="G431" s="37"/>
      <c r="H431" s="37"/>
      <c r="I431" s="37"/>
      <c r="J431" s="37"/>
      <c r="K431" s="37"/>
      <c r="L431" s="37"/>
      <c r="M431" s="37"/>
      <c r="N431" s="37"/>
      <c r="O431" s="37"/>
      <c r="P431" s="37"/>
    </row>
    <row r="432" spans="1:16" ht="12">
      <c r="A432" s="37"/>
      <c r="B432" s="37"/>
      <c r="C432" s="37"/>
      <c r="D432" s="37"/>
      <c r="E432" s="37"/>
      <c r="F432" s="37"/>
      <c r="G432" s="37"/>
      <c r="H432" s="37"/>
      <c r="I432" s="37"/>
      <c r="J432" s="37"/>
      <c r="K432" s="37"/>
      <c r="L432" s="37"/>
      <c r="M432" s="37"/>
      <c r="N432" s="37"/>
      <c r="O432" s="37"/>
      <c r="P432" s="37"/>
    </row>
    <row r="433" spans="1:16" ht="12">
      <c r="A433" s="37"/>
      <c r="B433" s="37"/>
      <c r="C433" s="37"/>
      <c r="D433" s="37"/>
      <c r="E433" s="37"/>
      <c r="F433" s="37"/>
      <c r="G433" s="37"/>
      <c r="H433" s="37"/>
      <c r="I433" s="37"/>
      <c r="J433" s="37"/>
      <c r="K433" s="37"/>
      <c r="L433" s="37"/>
      <c r="M433" s="37"/>
      <c r="N433" s="37"/>
      <c r="O433" s="37"/>
      <c r="P433" s="37"/>
    </row>
    <row r="434" spans="1:16" ht="12">
      <c r="A434" s="37"/>
      <c r="B434" s="37"/>
      <c r="C434" s="37"/>
      <c r="D434" s="37"/>
      <c r="E434" s="37"/>
      <c r="F434" s="37"/>
      <c r="G434" s="37"/>
      <c r="H434" s="37"/>
      <c r="I434" s="37"/>
      <c r="J434" s="37"/>
      <c r="K434" s="37"/>
      <c r="L434" s="37"/>
      <c r="M434" s="37"/>
      <c r="N434" s="37"/>
      <c r="O434" s="37"/>
      <c r="P434" s="37"/>
    </row>
    <row r="435" spans="1:16" ht="12">
      <c r="A435" s="37"/>
      <c r="B435" s="37"/>
      <c r="C435" s="37"/>
      <c r="D435" s="37"/>
      <c r="E435" s="37"/>
      <c r="F435" s="37"/>
      <c r="G435" s="37"/>
      <c r="H435" s="37"/>
      <c r="I435" s="37"/>
      <c r="J435" s="37"/>
      <c r="K435" s="37"/>
      <c r="L435" s="37"/>
      <c r="M435" s="37"/>
      <c r="N435" s="37"/>
      <c r="O435" s="37"/>
      <c r="P435" s="37"/>
    </row>
    <row r="436" spans="1:16" ht="12">
      <c r="A436" s="37"/>
      <c r="B436" s="37"/>
      <c r="C436" s="37"/>
      <c r="D436" s="37"/>
      <c r="E436" s="37"/>
      <c r="F436" s="37"/>
      <c r="G436" s="37"/>
      <c r="H436" s="37"/>
      <c r="I436" s="37"/>
      <c r="J436" s="37"/>
      <c r="K436" s="37"/>
      <c r="L436" s="37"/>
      <c r="M436" s="37"/>
      <c r="N436" s="37"/>
      <c r="O436" s="37"/>
      <c r="P436" s="37"/>
    </row>
    <row r="437" spans="1:16" ht="12">
      <c r="A437" s="37"/>
      <c r="B437" s="37"/>
      <c r="C437" s="37"/>
      <c r="D437" s="37"/>
      <c r="E437" s="37"/>
      <c r="F437" s="37"/>
      <c r="G437" s="37"/>
      <c r="H437" s="37"/>
      <c r="I437" s="37"/>
      <c r="J437" s="37"/>
      <c r="K437" s="37"/>
      <c r="L437" s="37"/>
      <c r="M437" s="37"/>
      <c r="N437" s="37"/>
      <c r="O437" s="37"/>
      <c r="P437" s="37"/>
    </row>
    <row r="438" spans="1:16" ht="12">
      <c r="A438" s="37"/>
      <c r="B438" s="37"/>
      <c r="C438" s="37"/>
      <c r="D438" s="37"/>
      <c r="E438" s="37"/>
      <c r="F438" s="37"/>
      <c r="G438" s="37"/>
      <c r="H438" s="37"/>
      <c r="I438" s="37"/>
      <c r="J438" s="37"/>
      <c r="K438" s="37"/>
      <c r="L438" s="37"/>
      <c r="M438" s="37"/>
      <c r="N438" s="37"/>
      <c r="O438" s="37"/>
      <c r="P438" s="37"/>
    </row>
    <row r="439" spans="1:16" ht="12">
      <c r="A439" s="37"/>
      <c r="B439" s="37"/>
      <c r="C439" s="37"/>
      <c r="D439" s="37"/>
      <c r="E439" s="37"/>
      <c r="F439" s="37"/>
      <c r="G439" s="37"/>
      <c r="H439" s="37"/>
      <c r="I439" s="37"/>
      <c r="J439" s="37"/>
      <c r="K439" s="37"/>
      <c r="L439" s="37"/>
      <c r="M439" s="37"/>
      <c r="N439" s="37"/>
      <c r="O439" s="37"/>
      <c r="P439" s="37"/>
    </row>
    <row r="440" spans="1:16" ht="12">
      <c r="A440" s="37"/>
      <c r="B440" s="37"/>
      <c r="C440" s="37"/>
      <c r="D440" s="37"/>
      <c r="E440" s="37"/>
      <c r="F440" s="37"/>
      <c r="G440" s="37"/>
      <c r="H440" s="37"/>
      <c r="I440" s="37"/>
      <c r="J440" s="37"/>
      <c r="K440" s="37"/>
      <c r="L440" s="37"/>
      <c r="M440" s="37"/>
      <c r="N440" s="37"/>
      <c r="O440" s="37"/>
      <c r="P440" s="37"/>
    </row>
    <row r="441" spans="1:16" ht="12">
      <c r="A441" s="37"/>
      <c r="B441" s="37"/>
      <c r="C441" s="37"/>
      <c r="D441" s="37"/>
      <c r="E441" s="37"/>
      <c r="F441" s="37"/>
      <c r="G441" s="37"/>
      <c r="H441" s="37"/>
      <c r="I441" s="37"/>
      <c r="J441" s="37"/>
      <c r="K441" s="37"/>
      <c r="L441" s="37"/>
      <c r="M441" s="37"/>
      <c r="N441" s="37"/>
      <c r="O441" s="37"/>
      <c r="P441" s="37"/>
    </row>
    <row r="442" spans="1:16" ht="12">
      <c r="A442" s="37"/>
      <c r="B442" s="37"/>
      <c r="C442" s="37"/>
      <c r="D442" s="37"/>
      <c r="E442" s="37"/>
      <c r="F442" s="37"/>
      <c r="G442" s="37"/>
      <c r="H442" s="37"/>
      <c r="I442" s="37"/>
      <c r="J442" s="37"/>
      <c r="K442" s="37"/>
      <c r="L442" s="37"/>
      <c r="M442" s="37"/>
      <c r="N442" s="37"/>
      <c r="O442" s="37"/>
      <c r="P442" s="37"/>
    </row>
    <row r="443" spans="1:16" ht="12">
      <c r="A443" s="37"/>
      <c r="B443" s="37"/>
      <c r="C443" s="37"/>
      <c r="D443" s="37"/>
      <c r="E443" s="37"/>
      <c r="F443" s="37"/>
      <c r="G443" s="37"/>
      <c r="H443" s="37"/>
      <c r="I443" s="37"/>
      <c r="J443" s="37"/>
      <c r="K443" s="37"/>
      <c r="L443" s="37"/>
      <c r="M443" s="37"/>
      <c r="N443" s="37"/>
      <c r="O443" s="37"/>
      <c r="P443" s="37"/>
    </row>
    <row r="444" spans="1:16" ht="12">
      <c r="A444" s="37"/>
      <c r="B444" s="37"/>
      <c r="C444" s="37"/>
      <c r="D444" s="37"/>
      <c r="E444" s="37"/>
      <c r="F444" s="37"/>
      <c r="G444" s="37"/>
      <c r="H444" s="37"/>
      <c r="I444" s="37"/>
      <c r="J444" s="37"/>
      <c r="K444" s="37"/>
      <c r="L444" s="37"/>
      <c r="M444" s="37"/>
      <c r="N444" s="37"/>
      <c r="O444" s="37"/>
      <c r="P444" s="37"/>
    </row>
    <row r="445" spans="1:16" ht="12">
      <c r="A445" s="37"/>
      <c r="B445" s="37"/>
      <c r="C445" s="37"/>
      <c r="D445" s="37"/>
      <c r="E445" s="37"/>
      <c r="F445" s="37"/>
      <c r="G445" s="37"/>
      <c r="H445" s="37"/>
      <c r="I445" s="37"/>
      <c r="J445" s="37"/>
      <c r="K445" s="37"/>
      <c r="L445" s="37"/>
      <c r="M445" s="37"/>
      <c r="N445" s="37"/>
      <c r="O445" s="37"/>
      <c r="P445" s="37"/>
    </row>
    <row r="446" spans="1:16" ht="12">
      <c r="A446" s="37"/>
      <c r="B446" s="37"/>
      <c r="C446" s="37"/>
      <c r="D446" s="37"/>
      <c r="E446" s="37"/>
      <c r="F446" s="37"/>
      <c r="G446" s="37"/>
      <c r="H446" s="37"/>
      <c r="I446" s="37"/>
      <c r="J446" s="37"/>
      <c r="K446" s="37"/>
      <c r="L446" s="37"/>
      <c r="M446" s="37"/>
      <c r="N446" s="37"/>
      <c r="O446" s="37"/>
      <c r="P446" s="37"/>
    </row>
    <row r="447" spans="1:16" ht="12">
      <c r="A447" s="37"/>
      <c r="B447" s="37"/>
      <c r="C447" s="37"/>
      <c r="D447" s="37"/>
      <c r="E447" s="37"/>
      <c r="F447" s="37"/>
      <c r="G447" s="37"/>
      <c r="H447" s="37"/>
      <c r="I447" s="37"/>
      <c r="J447" s="37"/>
      <c r="K447" s="37"/>
      <c r="L447" s="37"/>
      <c r="M447" s="37"/>
      <c r="N447" s="37"/>
      <c r="O447" s="37"/>
      <c r="P447" s="37"/>
    </row>
    <row r="448" spans="1:16" ht="12">
      <c r="A448" s="37"/>
      <c r="B448" s="37"/>
      <c r="C448" s="37"/>
      <c r="D448" s="37"/>
      <c r="E448" s="37"/>
      <c r="F448" s="37"/>
      <c r="G448" s="37"/>
      <c r="H448" s="37"/>
      <c r="I448" s="37"/>
      <c r="J448" s="37"/>
      <c r="K448" s="37"/>
      <c r="L448" s="37"/>
      <c r="M448" s="37"/>
      <c r="N448" s="37"/>
      <c r="O448" s="37"/>
      <c r="P448" s="37"/>
    </row>
    <row r="449" spans="1:16" ht="12">
      <c r="A449" s="37"/>
      <c r="B449" s="37"/>
      <c r="C449" s="37"/>
      <c r="D449" s="37"/>
      <c r="E449" s="37"/>
      <c r="F449" s="37"/>
      <c r="G449" s="37"/>
      <c r="H449" s="37"/>
      <c r="I449" s="37"/>
      <c r="J449" s="37"/>
      <c r="K449" s="37"/>
      <c r="L449" s="37"/>
      <c r="M449" s="37"/>
      <c r="N449" s="37"/>
      <c r="O449" s="37"/>
      <c r="P449" s="37"/>
    </row>
    <row r="450" spans="1:16" ht="12">
      <c r="A450" s="37"/>
      <c r="B450" s="37"/>
      <c r="C450" s="37"/>
      <c r="D450" s="37"/>
      <c r="E450" s="37"/>
      <c r="F450" s="37"/>
      <c r="G450" s="37"/>
      <c r="H450" s="37"/>
      <c r="I450" s="37"/>
      <c r="J450" s="37"/>
      <c r="K450" s="37"/>
      <c r="L450" s="37"/>
      <c r="M450" s="37"/>
      <c r="N450" s="37"/>
      <c r="O450" s="37"/>
      <c r="P450" s="37"/>
    </row>
    <row r="451" spans="1:16" ht="12">
      <c r="A451" s="37"/>
      <c r="B451" s="37"/>
      <c r="C451" s="37"/>
      <c r="D451" s="37"/>
      <c r="E451" s="37"/>
      <c r="F451" s="37"/>
      <c r="G451" s="37"/>
      <c r="H451" s="37"/>
      <c r="I451" s="37"/>
      <c r="J451" s="37"/>
      <c r="K451" s="37"/>
      <c r="L451" s="37"/>
      <c r="M451" s="37"/>
      <c r="N451" s="37"/>
      <c r="O451" s="37"/>
      <c r="P451" s="37"/>
    </row>
    <row r="452" spans="1:16" ht="12">
      <c r="A452" s="37"/>
      <c r="B452" s="37"/>
      <c r="C452" s="37"/>
      <c r="D452" s="37"/>
      <c r="E452" s="37"/>
      <c r="F452" s="37"/>
      <c r="G452" s="37"/>
      <c r="H452" s="37"/>
      <c r="I452" s="37"/>
      <c r="J452" s="37"/>
      <c r="K452" s="37"/>
      <c r="L452" s="37"/>
      <c r="M452" s="37"/>
      <c r="N452" s="37"/>
      <c r="O452" s="37"/>
      <c r="P452" s="37"/>
    </row>
    <row r="453" spans="1:16" ht="12">
      <c r="A453" s="37"/>
      <c r="B453" s="37"/>
      <c r="C453" s="37"/>
      <c r="D453" s="37"/>
      <c r="E453" s="37"/>
      <c r="F453" s="37"/>
      <c r="G453" s="37"/>
      <c r="H453" s="37"/>
      <c r="I453" s="37"/>
      <c r="J453" s="37"/>
      <c r="K453" s="37"/>
      <c r="L453" s="37"/>
      <c r="M453" s="37"/>
      <c r="N453" s="37"/>
      <c r="O453" s="37"/>
      <c r="P453" s="37"/>
    </row>
    <row r="454" spans="1:16" ht="12">
      <c r="A454" s="37"/>
      <c r="B454" s="37"/>
      <c r="C454" s="37"/>
      <c r="D454" s="37"/>
      <c r="E454" s="37"/>
      <c r="F454" s="37"/>
      <c r="G454" s="37"/>
      <c r="H454" s="37"/>
      <c r="I454" s="37"/>
      <c r="J454" s="37"/>
      <c r="K454" s="37"/>
      <c r="L454" s="37"/>
      <c r="M454" s="37"/>
      <c r="N454" s="37"/>
      <c r="O454" s="37"/>
      <c r="P454" s="37"/>
    </row>
    <row r="455" spans="1:16" ht="12">
      <c r="A455" s="37"/>
      <c r="B455" s="37"/>
      <c r="C455" s="37"/>
      <c r="D455" s="37"/>
      <c r="E455" s="37"/>
      <c r="F455" s="37"/>
      <c r="G455" s="37"/>
      <c r="H455" s="37"/>
      <c r="I455" s="37"/>
      <c r="J455" s="37"/>
      <c r="K455" s="37"/>
      <c r="L455" s="37"/>
      <c r="M455" s="37"/>
      <c r="N455" s="37"/>
      <c r="O455" s="37"/>
      <c r="P455" s="37"/>
    </row>
    <row r="456" spans="1:16" ht="12">
      <c r="A456" s="37"/>
      <c r="B456" s="37"/>
      <c r="C456" s="37"/>
      <c r="D456" s="37"/>
      <c r="E456" s="37"/>
      <c r="F456" s="37"/>
      <c r="G456" s="37"/>
      <c r="H456" s="37"/>
      <c r="I456" s="37"/>
      <c r="J456" s="37"/>
      <c r="K456" s="37"/>
      <c r="L456" s="37"/>
      <c r="M456" s="37"/>
      <c r="N456" s="37"/>
      <c r="O456" s="37"/>
      <c r="P456" s="37"/>
    </row>
    <row r="457" spans="1:16" ht="12">
      <c r="A457" s="37"/>
      <c r="B457" s="37"/>
      <c r="C457" s="37"/>
      <c r="D457" s="37"/>
      <c r="E457" s="37"/>
      <c r="F457" s="37"/>
      <c r="G457" s="37"/>
      <c r="H457" s="37"/>
      <c r="I457" s="37"/>
      <c r="J457" s="37"/>
      <c r="K457" s="37"/>
      <c r="L457" s="37"/>
      <c r="M457" s="37"/>
      <c r="N457" s="37"/>
      <c r="O457" s="37"/>
      <c r="P457" s="37"/>
    </row>
    <row r="458" spans="1:16" ht="12">
      <c r="A458" s="37"/>
      <c r="B458" s="37"/>
      <c r="C458" s="37"/>
      <c r="D458" s="37"/>
      <c r="E458" s="37"/>
      <c r="F458" s="37"/>
      <c r="G458" s="37"/>
      <c r="H458" s="37"/>
      <c r="I458" s="37"/>
      <c r="J458" s="37"/>
      <c r="K458" s="37"/>
      <c r="L458" s="37"/>
      <c r="M458" s="37"/>
      <c r="N458" s="37"/>
      <c r="O458" s="37"/>
      <c r="P458" s="37"/>
    </row>
    <row r="459" spans="1:16" ht="12">
      <c r="A459" s="37"/>
      <c r="B459" s="37"/>
      <c r="C459" s="37"/>
      <c r="D459" s="37"/>
      <c r="E459" s="37"/>
      <c r="F459" s="37"/>
      <c r="G459" s="37"/>
      <c r="H459" s="37"/>
      <c r="I459" s="37"/>
      <c r="J459" s="37"/>
      <c r="K459" s="37"/>
      <c r="L459" s="37"/>
      <c r="M459" s="37"/>
      <c r="N459" s="37"/>
      <c r="O459" s="37"/>
      <c r="P459" s="37"/>
    </row>
    <row r="460" spans="1:16" ht="12">
      <c r="A460" s="37"/>
      <c r="B460" s="37"/>
      <c r="C460" s="37"/>
      <c r="D460" s="37"/>
      <c r="E460" s="37"/>
      <c r="F460" s="37"/>
      <c r="G460" s="37"/>
      <c r="H460" s="37"/>
      <c r="I460" s="37"/>
      <c r="J460" s="37"/>
      <c r="K460" s="37"/>
      <c r="L460" s="37"/>
      <c r="M460" s="37"/>
      <c r="N460" s="37"/>
      <c r="O460" s="37"/>
      <c r="P460" s="37"/>
    </row>
    <row r="461" spans="1:16" ht="12">
      <c r="A461" s="37"/>
      <c r="B461" s="37"/>
      <c r="C461" s="37"/>
      <c r="D461" s="37"/>
      <c r="E461" s="37"/>
      <c r="F461" s="37"/>
      <c r="G461" s="37"/>
      <c r="H461" s="37"/>
      <c r="I461" s="37"/>
      <c r="J461" s="37"/>
      <c r="K461" s="37"/>
      <c r="L461" s="37"/>
      <c r="M461" s="37"/>
      <c r="N461" s="37"/>
      <c r="O461" s="37"/>
      <c r="P461" s="37"/>
    </row>
    <row r="462" spans="1:16" ht="12">
      <c r="A462" s="37"/>
      <c r="B462" s="37"/>
      <c r="C462" s="37"/>
      <c r="D462" s="37"/>
      <c r="E462" s="37"/>
      <c r="F462" s="37"/>
      <c r="G462" s="37"/>
      <c r="H462" s="37"/>
      <c r="I462" s="37"/>
      <c r="J462" s="37"/>
      <c r="K462" s="37"/>
      <c r="L462" s="37"/>
      <c r="M462" s="37"/>
      <c r="N462" s="37"/>
      <c r="O462" s="37"/>
      <c r="P462" s="37"/>
    </row>
    <row r="463" spans="1:16" ht="12">
      <c r="A463" s="37"/>
      <c r="B463" s="37"/>
      <c r="C463" s="37"/>
      <c r="D463" s="37"/>
      <c r="E463" s="37"/>
      <c r="F463" s="37"/>
      <c r="G463" s="37"/>
      <c r="H463" s="37"/>
      <c r="I463" s="37"/>
      <c r="J463" s="37"/>
      <c r="K463" s="37"/>
      <c r="L463" s="37"/>
      <c r="M463" s="37"/>
      <c r="N463" s="37"/>
      <c r="O463" s="37"/>
      <c r="P463" s="37"/>
    </row>
    <row r="464" spans="1:16" ht="12">
      <c r="A464" s="37"/>
      <c r="B464" s="37"/>
      <c r="C464" s="37"/>
      <c r="D464" s="37"/>
      <c r="E464" s="37"/>
      <c r="F464" s="37"/>
      <c r="G464" s="37"/>
      <c r="H464" s="37"/>
      <c r="I464" s="37"/>
      <c r="J464" s="37"/>
      <c r="K464" s="37"/>
      <c r="L464" s="37"/>
      <c r="M464" s="37"/>
      <c r="N464" s="37"/>
      <c r="O464" s="37"/>
      <c r="P464" s="37"/>
    </row>
    <row r="465" spans="1:16" ht="12">
      <c r="A465" s="37"/>
      <c r="B465" s="37"/>
      <c r="C465" s="37"/>
      <c r="D465" s="37"/>
      <c r="E465" s="37"/>
      <c r="F465" s="37"/>
      <c r="G465" s="37"/>
      <c r="H465" s="37"/>
      <c r="I465" s="37"/>
      <c r="J465" s="37"/>
      <c r="K465" s="37"/>
      <c r="L465" s="37"/>
      <c r="M465" s="37"/>
      <c r="N465" s="37"/>
      <c r="O465" s="37"/>
      <c r="P465" s="37"/>
    </row>
    <row r="466" spans="1:16" ht="12">
      <c r="A466" s="37"/>
      <c r="B466" s="37"/>
      <c r="C466" s="37"/>
      <c r="D466" s="37"/>
      <c r="E466" s="37"/>
      <c r="F466" s="37"/>
      <c r="G466" s="37"/>
      <c r="H466" s="37"/>
      <c r="I466" s="37"/>
      <c r="J466" s="37"/>
      <c r="K466" s="37"/>
      <c r="L466" s="37"/>
      <c r="M466" s="37"/>
      <c r="N466" s="37"/>
      <c r="O466" s="37"/>
      <c r="P466" s="37"/>
    </row>
    <row r="467" spans="1:16" ht="12">
      <c r="A467" s="37"/>
      <c r="B467" s="37"/>
      <c r="C467" s="37"/>
      <c r="D467" s="37"/>
      <c r="E467" s="37"/>
      <c r="F467" s="37"/>
      <c r="G467" s="37"/>
      <c r="H467" s="37"/>
      <c r="I467" s="37"/>
      <c r="J467" s="37"/>
      <c r="K467" s="37"/>
      <c r="L467" s="37"/>
      <c r="M467" s="37"/>
      <c r="N467" s="37"/>
      <c r="O467" s="37"/>
      <c r="P467" s="37"/>
    </row>
    <row r="468" spans="1:16" ht="12">
      <c r="A468" s="37"/>
      <c r="B468" s="37"/>
      <c r="C468" s="37"/>
      <c r="D468" s="37"/>
      <c r="E468" s="37"/>
      <c r="F468" s="37"/>
      <c r="G468" s="37"/>
      <c r="H468" s="37"/>
      <c r="I468" s="37"/>
      <c r="J468" s="37"/>
      <c r="K468" s="37"/>
      <c r="L468" s="37"/>
      <c r="M468" s="37"/>
      <c r="N468" s="37"/>
      <c r="O468" s="37"/>
      <c r="P468" s="37"/>
    </row>
    <row r="469" spans="1:16" ht="12">
      <c r="A469" s="37"/>
      <c r="B469" s="37"/>
      <c r="C469" s="37"/>
      <c r="D469" s="37"/>
      <c r="E469" s="37"/>
      <c r="F469" s="37"/>
      <c r="G469" s="37"/>
      <c r="H469" s="37"/>
      <c r="I469" s="37"/>
      <c r="J469" s="37"/>
      <c r="K469" s="37"/>
      <c r="L469" s="37"/>
      <c r="M469" s="37"/>
      <c r="N469" s="37"/>
      <c r="O469" s="37"/>
      <c r="P469" s="37"/>
    </row>
    <row r="470" spans="1:16" ht="12">
      <c r="A470" s="37"/>
      <c r="B470" s="37"/>
      <c r="C470" s="37"/>
      <c r="D470" s="37"/>
      <c r="E470" s="37"/>
      <c r="F470" s="37"/>
      <c r="G470" s="37"/>
      <c r="H470" s="37"/>
      <c r="I470" s="37"/>
      <c r="J470" s="37"/>
      <c r="K470" s="37"/>
      <c r="L470" s="37"/>
      <c r="M470" s="37"/>
      <c r="N470" s="37"/>
      <c r="O470" s="37"/>
      <c r="P470" s="37"/>
    </row>
    <row r="471" spans="1:16" ht="12">
      <c r="A471" s="37"/>
      <c r="B471" s="37"/>
      <c r="C471" s="37"/>
      <c r="D471" s="37"/>
      <c r="E471" s="37"/>
      <c r="F471" s="37"/>
      <c r="G471" s="37"/>
      <c r="H471" s="37"/>
      <c r="I471" s="37"/>
      <c r="J471" s="37"/>
      <c r="K471" s="37"/>
      <c r="L471" s="37"/>
      <c r="M471" s="37"/>
      <c r="N471" s="37"/>
      <c r="O471" s="37"/>
      <c r="P471" s="37"/>
    </row>
    <row r="472" spans="1:16" ht="12">
      <c r="A472" s="37"/>
      <c r="B472" s="37"/>
      <c r="C472" s="37"/>
      <c r="D472" s="37"/>
      <c r="E472" s="37"/>
      <c r="F472" s="37"/>
      <c r="G472" s="37"/>
      <c r="H472" s="37"/>
      <c r="I472" s="37"/>
      <c r="J472" s="37"/>
      <c r="K472" s="37"/>
      <c r="L472" s="37"/>
      <c r="M472" s="37"/>
      <c r="N472" s="37"/>
      <c r="O472" s="37"/>
      <c r="P472" s="37"/>
    </row>
    <row r="473" spans="1:16" ht="12">
      <c r="A473" s="37"/>
      <c r="B473" s="37"/>
      <c r="C473" s="37"/>
      <c r="D473" s="37"/>
      <c r="E473" s="37"/>
      <c r="F473" s="37"/>
      <c r="G473" s="37"/>
      <c r="H473" s="37"/>
      <c r="I473" s="37"/>
      <c r="J473" s="37"/>
      <c r="K473" s="37"/>
      <c r="L473" s="37"/>
      <c r="M473" s="37"/>
      <c r="N473" s="37"/>
      <c r="O473" s="37"/>
      <c r="P473" s="37"/>
    </row>
    <row r="474" spans="1:16" ht="12">
      <c r="A474" s="37"/>
      <c r="B474" s="37"/>
      <c r="C474" s="37"/>
      <c r="D474" s="37"/>
      <c r="E474" s="37"/>
      <c r="F474" s="37"/>
      <c r="G474" s="37"/>
      <c r="H474" s="37"/>
      <c r="I474" s="37"/>
      <c r="J474" s="37"/>
      <c r="K474" s="37"/>
      <c r="L474" s="37"/>
      <c r="M474" s="37"/>
      <c r="N474" s="37"/>
      <c r="O474" s="37"/>
      <c r="P474" s="37"/>
    </row>
    <row r="475" spans="1:16" ht="12">
      <c r="A475" s="37"/>
      <c r="B475" s="37"/>
      <c r="C475" s="37"/>
      <c r="D475" s="37"/>
      <c r="E475" s="37"/>
      <c r="F475" s="37"/>
      <c r="G475" s="37"/>
      <c r="H475" s="37"/>
      <c r="I475" s="37"/>
      <c r="J475" s="37"/>
      <c r="K475" s="37"/>
      <c r="L475" s="37"/>
      <c r="M475" s="37"/>
      <c r="N475" s="37"/>
      <c r="O475" s="37"/>
      <c r="P475" s="37"/>
    </row>
    <row r="476" spans="1:16" ht="12">
      <c r="A476" s="37"/>
      <c r="B476" s="37"/>
      <c r="C476" s="37"/>
      <c r="D476" s="37"/>
      <c r="E476" s="37"/>
      <c r="F476" s="37"/>
      <c r="G476" s="37"/>
      <c r="H476" s="37"/>
      <c r="I476" s="37"/>
      <c r="J476" s="37"/>
      <c r="K476" s="37"/>
      <c r="L476" s="37"/>
      <c r="M476" s="37"/>
      <c r="N476" s="37"/>
      <c r="O476" s="37"/>
      <c r="P476" s="37"/>
    </row>
    <row r="477" spans="1:16" ht="12">
      <c r="A477" s="37"/>
      <c r="B477" s="37"/>
      <c r="C477" s="37"/>
      <c r="D477" s="37"/>
      <c r="E477" s="37"/>
      <c r="F477" s="37"/>
      <c r="G477" s="37"/>
      <c r="H477" s="37"/>
      <c r="I477" s="37"/>
      <c r="J477" s="37"/>
      <c r="K477" s="37"/>
      <c r="L477" s="37"/>
      <c r="M477" s="37"/>
      <c r="N477" s="37"/>
      <c r="O477" s="37"/>
      <c r="P477" s="37"/>
    </row>
    <row r="478" spans="1:16" ht="12">
      <c r="A478" s="37"/>
      <c r="B478" s="37"/>
      <c r="C478" s="37"/>
      <c r="D478" s="37"/>
      <c r="E478" s="37"/>
      <c r="F478" s="37"/>
      <c r="G478" s="37"/>
      <c r="H478" s="37"/>
      <c r="I478" s="37"/>
      <c r="J478" s="37"/>
      <c r="K478" s="37"/>
      <c r="L478" s="37"/>
      <c r="M478" s="37"/>
      <c r="N478" s="37"/>
      <c r="O478" s="37"/>
      <c r="P478" s="37"/>
    </row>
    <row r="479" spans="1:16" ht="12">
      <c r="A479" s="37"/>
      <c r="B479" s="37"/>
      <c r="C479" s="37"/>
      <c r="D479" s="37"/>
      <c r="E479" s="37"/>
      <c r="F479" s="37"/>
      <c r="G479" s="37"/>
      <c r="H479" s="37"/>
      <c r="I479" s="37"/>
      <c r="J479" s="37"/>
      <c r="K479" s="37"/>
      <c r="L479" s="37"/>
      <c r="M479" s="37"/>
      <c r="N479" s="37"/>
      <c r="O479" s="37"/>
      <c r="P479" s="37"/>
    </row>
    <row r="480" spans="1:16" ht="12">
      <c r="A480" s="37"/>
      <c r="B480" s="37"/>
      <c r="C480" s="37"/>
      <c r="D480" s="37"/>
      <c r="E480" s="37"/>
      <c r="F480" s="37"/>
      <c r="G480" s="37"/>
      <c r="H480" s="37"/>
      <c r="I480" s="37"/>
      <c r="J480" s="37"/>
      <c r="K480" s="37"/>
      <c r="L480" s="37"/>
      <c r="M480" s="37"/>
      <c r="N480" s="37"/>
      <c r="O480" s="37"/>
      <c r="P480" s="37"/>
    </row>
    <row r="481" spans="1:16" ht="12">
      <c r="A481" s="37"/>
      <c r="B481" s="37"/>
      <c r="C481" s="37"/>
      <c r="D481" s="37"/>
      <c r="E481" s="37"/>
      <c r="F481" s="37"/>
      <c r="G481" s="37"/>
      <c r="H481" s="37"/>
      <c r="I481" s="37"/>
      <c r="J481" s="37"/>
      <c r="K481" s="37"/>
      <c r="L481" s="37"/>
      <c r="M481" s="37"/>
      <c r="N481" s="37"/>
      <c r="O481" s="37"/>
      <c r="P481" s="37"/>
    </row>
    <row r="482" spans="1:16" ht="12">
      <c r="A482" s="37"/>
      <c r="B482" s="37"/>
      <c r="C482" s="37"/>
      <c r="D482" s="37"/>
      <c r="E482" s="37"/>
      <c r="F482" s="37"/>
      <c r="G482" s="37"/>
      <c r="H482" s="37"/>
      <c r="I482" s="37"/>
      <c r="J482" s="37"/>
      <c r="K482" s="37"/>
      <c r="L482" s="37"/>
      <c r="M482" s="37"/>
      <c r="N482" s="37"/>
      <c r="O482" s="37"/>
      <c r="P482" s="37"/>
    </row>
    <row r="483" spans="1:16" ht="12">
      <c r="A483" s="37"/>
      <c r="B483" s="37"/>
      <c r="C483" s="37"/>
      <c r="D483" s="37"/>
      <c r="E483" s="37"/>
      <c r="F483" s="37"/>
      <c r="G483" s="37"/>
      <c r="H483" s="37"/>
      <c r="I483" s="37"/>
      <c r="J483" s="37"/>
      <c r="K483" s="37"/>
      <c r="L483" s="37"/>
      <c r="M483" s="37"/>
      <c r="N483" s="37"/>
      <c r="O483" s="37"/>
      <c r="P483" s="37"/>
    </row>
    <row r="484" spans="1:16" ht="12">
      <c r="A484" s="37"/>
      <c r="B484" s="37"/>
      <c r="C484" s="37"/>
      <c r="D484" s="37"/>
      <c r="E484" s="37"/>
      <c r="F484" s="37"/>
      <c r="G484" s="37"/>
      <c r="H484" s="37"/>
      <c r="I484" s="37"/>
      <c r="J484" s="37"/>
      <c r="K484" s="37"/>
      <c r="L484" s="37"/>
      <c r="M484" s="37"/>
      <c r="N484" s="37"/>
      <c r="O484" s="37"/>
      <c r="P484" s="37"/>
    </row>
    <row r="485" spans="1:16" ht="12">
      <c r="A485" s="37"/>
      <c r="B485" s="37"/>
      <c r="C485" s="37"/>
      <c r="D485" s="37"/>
      <c r="E485" s="37"/>
      <c r="F485" s="37"/>
      <c r="G485" s="37"/>
      <c r="H485" s="37"/>
      <c r="I485" s="37"/>
      <c r="J485" s="37"/>
      <c r="K485" s="37"/>
      <c r="L485" s="37"/>
      <c r="M485" s="37"/>
      <c r="N485" s="37"/>
      <c r="O485" s="37"/>
      <c r="P485" s="37"/>
    </row>
    <row r="486" spans="1:16" ht="12">
      <c r="A486" s="37"/>
      <c r="B486" s="37"/>
      <c r="C486" s="37"/>
      <c r="D486" s="37"/>
      <c r="E486" s="37"/>
      <c r="F486" s="37"/>
      <c r="G486" s="37"/>
      <c r="H486" s="37"/>
      <c r="I486" s="37"/>
      <c r="J486" s="37"/>
      <c r="K486" s="37"/>
      <c r="L486" s="37"/>
      <c r="M486" s="37"/>
      <c r="N486" s="37"/>
      <c r="O486" s="37"/>
      <c r="P486" s="37"/>
    </row>
    <row r="487" spans="1:16" ht="12">
      <c r="A487" s="37"/>
      <c r="B487" s="37"/>
      <c r="C487" s="37"/>
      <c r="D487" s="37"/>
      <c r="E487" s="37"/>
      <c r="F487" s="37"/>
      <c r="G487" s="37"/>
      <c r="H487" s="37"/>
      <c r="I487" s="37"/>
      <c r="J487" s="37"/>
      <c r="K487" s="37"/>
      <c r="L487" s="37"/>
      <c r="M487" s="37"/>
      <c r="N487" s="37"/>
      <c r="O487" s="37"/>
      <c r="P487" s="37"/>
    </row>
    <row r="488" spans="1:16" ht="12">
      <c r="A488" s="37"/>
      <c r="B488" s="37"/>
      <c r="C488" s="37"/>
      <c r="D488" s="37"/>
      <c r="E488" s="37"/>
      <c r="F488" s="37"/>
      <c r="G488" s="37"/>
      <c r="H488" s="37"/>
      <c r="I488" s="37"/>
      <c r="J488" s="37"/>
      <c r="K488" s="37"/>
      <c r="L488" s="37"/>
      <c r="M488" s="37"/>
      <c r="N488" s="37"/>
      <c r="O488" s="37"/>
      <c r="P488" s="37"/>
    </row>
    <row r="489" spans="1:16" ht="12">
      <c r="A489" s="37"/>
      <c r="B489" s="37"/>
      <c r="C489" s="37"/>
      <c r="D489" s="37"/>
      <c r="E489" s="37"/>
      <c r="F489" s="37"/>
      <c r="G489" s="37"/>
      <c r="H489" s="37"/>
      <c r="I489" s="37"/>
      <c r="J489" s="37"/>
      <c r="K489" s="37"/>
      <c r="L489" s="37"/>
      <c r="M489" s="37"/>
      <c r="N489" s="37"/>
      <c r="O489" s="37"/>
      <c r="P489" s="37"/>
    </row>
    <row r="490" spans="1:16" ht="12">
      <c r="A490" s="37"/>
      <c r="B490" s="37"/>
      <c r="C490" s="37"/>
      <c r="D490" s="37"/>
      <c r="E490" s="37"/>
      <c r="F490" s="37"/>
      <c r="G490" s="37"/>
      <c r="H490" s="37"/>
      <c r="I490" s="37"/>
      <c r="J490" s="37"/>
      <c r="K490" s="37"/>
      <c r="L490" s="37"/>
      <c r="M490" s="37"/>
      <c r="N490" s="37"/>
      <c r="O490" s="37"/>
      <c r="P490" s="37"/>
    </row>
    <row r="491" spans="1:16" ht="12">
      <c r="A491" s="37"/>
      <c r="B491" s="37"/>
      <c r="C491" s="37"/>
      <c r="D491" s="37"/>
      <c r="E491" s="37"/>
      <c r="F491" s="37"/>
      <c r="G491" s="37"/>
      <c r="H491" s="37"/>
      <c r="I491" s="37"/>
      <c r="J491" s="37"/>
      <c r="K491" s="37"/>
      <c r="L491" s="37"/>
      <c r="M491" s="37"/>
      <c r="N491" s="37"/>
      <c r="O491" s="37"/>
      <c r="P491" s="37"/>
    </row>
    <row r="492" spans="1:16" ht="12">
      <c r="A492" s="37"/>
      <c r="B492" s="37"/>
      <c r="C492" s="37"/>
      <c r="D492" s="37"/>
      <c r="E492" s="37"/>
      <c r="F492" s="37"/>
      <c r="G492" s="37"/>
      <c r="H492" s="37"/>
      <c r="I492" s="37"/>
      <c r="J492" s="37"/>
      <c r="K492" s="37"/>
      <c r="L492" s="37"/>
      <c r="M492" s="37"/>
      <c r="N492" s="37"/>
      <c r="O492" s="37"/>
      <c r="P492" s="37"/>
    </row>
    <row r="493" spans="1:16" ht="12">
      <c r="A493" s="37"/>
      <c r="B493" s="37"/>
      <c r="C493" s="37"/>
      <c r="D493" s="37"/>
      <c r="E493" s="37"/>
      <c r="F493" s="37"/>
      <c r="G493" s="37"/>
      <c r="H493" s="37"/>
      <c r="I493" s="37"/>
      <c r="J493" s="37"/>
      <c r="K493" s="37"/>
      <c r="L493" s="37"/>
      <c r="M493" s="37"/>
      <c r="N493" s="37"/>
      <c r="O493" s="37"/>
      <c r="P493" s="37"/>
    </row>
    <row r="494" spans="1:16" ht="12">
      <c r="A494" s="37"/>
      <c r="B494" s="37"/>
      <c r="C494" s="37"/>
      <c r="D494" s="37"/>
      <c r="E494" s="37"/>
      <c r="F494" s="37"/>
      <c r="G494" s="37"/>
      <c r="H494" s="37"/>
      <c r="I494" s="37"/>
      <c r="J494" s="37"/>
      <c r="K494" s="37"/>
      <c r="L494" s="37"/>
      <c r="M494" s="37"/>
      <c r="N494" s="37"/>
      <c r="O494" s="37"/>
      <c r="P494" s="37"/>
    </row>
    <row r="495" spans="1:16" ht="12">
      <c r="A495" s="37"/>
      <c r="B495" s="37"/>
      <c r="C495" s="37"/>
      <c r="D495" s="37"/>
      <c r="E495" s="37"/>
      <c r="F495" s="37"/>
      <c r="G495" s="37"/>
      <c r="H495" s="37"/>
      <c r="I495" s="37"/>
      <c r="J495" s="37"/>
      <c r="K495" s="37"/>
      <c r="L495" s="37"/>
      <c r="M495" s="37"/>
      <c r="N495" s="37"/>
      <c r="O495" s="37"/>
      <c r="P495" s="37"/>
    </row>
    <row r="496" spans="1:16" ht="12">
      <c r="A496" s="37"/>
      <c r="B496" s="37"/>
      <c r="C496" s="37"/>
      <c r="D496" s="37"/>
      <c r="E496" s="37"/>
      <c r="F496" s="37"/>
      <c r="G496" s="37"/>
      <c r="H496" s="37"/>
      <c r="I496" s="37"/>
      <c r="J496" s="37"/>
      <c r="K496" s="37"/>
      <c r="L496" s="37"/>
      <c r="M496" s="37"/>
      <c r="N496" s="37"/>
      <c r="O496" s="37"/>
      <c r="P496" s="37"/>
    </row>
    <row r="497" spans="1:16" ht="12">
      <c r="A497" s="37"/>
      <c r="B497" s="37"/>
      <c r="C497" s="37"/>
      <c r="D497" s="37"/>
      <c r="E497" s="37"/>
      <c r="F497" s="37"/>
      <c r="G497" s="37"/>
      <c r="H497" s="37"/>
      <c r="I497" s="37"/>
      <c r="J497" s="37"/>
      <c r="K497" s="37"/>
      <c r="L497" s="37"/>
      <c r="M497" s="37"/>
      <c r="N497" s="37"/>
      <c r="O497" s="37"/>
      <c r="P497" s="37"/>
    </row>
    <row r="498" spans="1:16" ht="12">
      <c r="A498" s="37"/>
      <c r="B498" s="37"/>
      <c r="C498" s="37"/>
      <c r="D498" s="37"/>
      <c r="E498" s="37"/>
      <c r="F498" s="37"/>
      <c r="G498" s="37"/>
      <c r="H498" s="37"/>
      <c r="I498" s="37"/>
      <c r="J498" s="37"/>
      <c r="K498" s="37"/>
      <c r="L498" s="37"/>
      <c r="M498" s="37"/>
      <c r="N498" s="37"/>
      <c r="O498" s="37"/>
      <c r="P498" s="37"/>
    </row>
    <row r="499" spans="1:16" ht="12">
      <c r="A499" s="37"/>
      <c r="B499" s="37"/>
      <c r="C499" s="37"/>
      <c r="D499" s="37"/>
      <c r="E499" s="37"/>
      <c r="F499" s="37"/>
      <c r="G499" s="37"/>
      <c r="H499" s="37"/>
      <c r="I499" s="37"/>
      <c r="J499" s="37"/>
      <c r="K499" s="37"/>
      <c r="L499" s="37"/>
      <c r="M499" s="37"/>
      <c r="N499" s="37"/>
      <c r="O499" s="37"/>
      <c r="P499" s="37"/>
    </row>
    <row r="500" spans="1:16" ht="12">
      <c r="A500" s="37"/>
      <c r="B500" s="37"/>
      <c r="C500" s="37"/>
      <c r="D500" s="37"/>
      <c r="E500" s="37"/>
      <c r="F500" s="37"/>
      <c r="G500" s="37"/>
      <c r="H500" s="37"/>
      <c r="I500" s="37"/>
      <c r="J500" s="37"/>
      <c r="K500" s="37"/>
      <c r="L500" s="37"/>
      <c r="M500" s="37"/>
      <c r="N500" s="37"/>
      <c r="O500" s="37"/>
      <c r="P500" s="37"/>
    </row>
    <row r="501" spans="1:16" ht="12">
      <c r="A501" s="37"/>
      <c r="B501" s="37"/>
      <c r="C501" s="37"/>
      <c r="D501" s="37"/>
      <c r="E501" s="37"/>
      <c r="F501" s="37"/>
      <c r="G501" s="37"/>
      <c r="H501" s="37"/>
      <c r="I501" s="37"/>
      <c r="J501" s="37"/>
      <c r="K501" s="37"/>
      <c r="L501" s="37"/>
      <c r="M501" s="37"/>
      <c r="N501" s="37"/>
      <c r="O501" s="37"/>
      <c r="P501" s="37"/>
    </row>
    <row r="502" spans="1:16" ht="12">
      <c r="A502" s="37"/>
      <c r="B502" s="37"/>
      <c r="C502" s="37"/>
      <c r="D502" s="37"/>
      <c r="E502" s="37"/>
      <c r="F502" s="37"/>
      <c r="G502" s="37"/>
      <c r="H502" s="37"/>
      <c r="I502" s="37"/>
      <c r="J502" s="37"/>
      <c r="K502" s="37"/>
      <c r="L502" s="37"/>
      <c r="M502" s="37"/>
      <c r="N502" s="37"/>
      <c r="O502" s="37"/>
      <c r="P502" s="37"/>
    </row>
    <row r="503" spans="1:16" ht="12">
      <c r="A503" s="37"/>
      <c r="B503" s="37"/>
      <c r="C503" s="37"/>
      <c r="D503" s="37"/>
      <c r="E503" s="37"/>
      <c r="F503" s="37"/>
      <c r="G503" s="37"/>
      <c r="H503" s="37"/>
      <c r="I503" s="37"/>
      <c r="J503" s="37"/>
      <c r="K503" s="37"/>
      <c r="L503" s="37"/>
      <c r="M503" s="37"/>
      <c r="N503" s="37"/>
      <c r="O503" s="37"/>
      <c r="P503" s="37"/>
    </row>
    <row r="504" spans="1:16" ht="12">
      <c r="A504" s="37"/>
      <c r="B504" s="37"/>
      <c r="C504" s="37"/>
      <c r="D504" s="37"/>
      <c r="E504" s="37"/>
      <c r="F504" s="37"/>
      <c r="G504" s="37"/>
      <c r="H504" s="37"/>
      <c r="I504" s="37"/>
      <c r="J504" s="37"/>
      <c r="K504" s="37"/>
      <c r="L504" s="37"/>
      <c r="M504" s="37"/>
      <c r="N504" s="37"/>
      <c r="O504" s="37"/>
      <c r="P504" s="37"/>
    </row>
    <row r="505" spans="1:16" ht="12">
      <c r="A505" s="37"/>
      <c r="B505" s="37"/>
      <c r="C505" s="37"/>
      <c r="D505" s="37"/>
      <c r="E505" s="37"/>
      <c r="F505" s="37"/>
      <c r="G505" s="37"/>
      <c r="H505" s="37"/>
      <c r="I505" s="37"/>
      <c r="J505" s="37"/>
      <c r="K505" s="37"/>
      <c r="L505" s="37"/>
      <c r="M505" s="37"/>
      <c r="N505" s="37"/>
      <c r="O505" s="37"/>
      <c r="P505" s="37"/>
    </row>
    <row r="506" spans="1:16" ht="12">
      <c r="A506" s="37"/>
      <c r="B506" s="37"/>
      <c r="C506" s="37"/>
      <c r="D506" s="37"/>
      <c r="E506" s="37"/>
      <c r="F506" s="37"/>
      <c r="G506" s="37"/>
      <c r="H506" s="37"/>
      <c r="I506" s="37"/>
      <c r="J506" s="37"/>
      <c r="K506" s="37"/>
      <c r="L506" s="37"/>
      <c r="M506" s="37"/>
      <c r="N506" s="37"/>
      <c r="O506" s="37"/>
      <c r="P506" s="37"/>
    </row>
    <row r="507" spans="1:16" ht="12">
      <c r="A507" s="37"/>
      <c r="B507" s="37"/>
      <c r="C507" s="37"/>
      <c r="D507" s="37"/>
      <c r="E507" s="37"/>
      <c r="F507" s="37"/>
      <c r="G507" s="37"/>
      <c r="H507" s="37"/>
      <c r="I507" s="37"/>
      <c r="J507" s="37"/>
      <c r="K507" s="37"/>
      <c r="L507" s="37"/>
      <c r="M507" s="37"/>
      <c r="N507" s="37"/>
      <c r="O507" s="37"/>
      <c r="P507" s="37"/>
    </row>
    <row r="508" spans="1:16" ht="12">
      <c r="A508" s="37"/>
      <c r="B508" s="37"/>
      <c r="C508" s="37"/>
      <c r="D508" s="37"/>
      <c r="E508" s="37"/>
      <c r="F508" s="37"/>
      <c r="G508" s="37"/>
      <c r="H508" s="37"/>
      <c r="I508" s="37"/>
      <c r="J508" s="37"/>
      <c r="K508" s="37"/>
      <c r="L508" s="37"/>
      <c r="M508" s="37"/>
      <c r="N508" s="37"/>
      <c r="O508" s="37"/>
      <c r="P508" s="37"/>
    </row>
    <row r="509" spans="1:16" ht="12">
      <c r="A509" s="37"/>
      <c r="B509" s="37"/>
      <c r="C509" s="37"/>
      <c r="D509" s="37"/>
      <c r="E509" s="37"/>
      <c r="F509" s="37"/>
      <c r="G509" s="37"/>
      <c r="H509" s="37"/>
      <c r="I509" s="37"/>
      <c r="J509" s="37"/>
      <c r="K509" s="37"/>
      <c r="L509" s="37"/>
      <c r="M509" s="37"/>
      <c r="N509" s="37"/>
      <c r="O509" s="37"/>
      <c r="P509" s="37"/>
    </row>
    <row r="510" spans="1:16" ht="12">
      <c r="A510" s="37"/>
      <c r="B510" s="37"/>
      <c r="C510" s="37"/>
      <c r="D510" s="37"/>
      <c r="E510" s="37"/>
      <c r="F510" s="37"/>
      <c r="G510" s="37"/>
      <c r="H510" s="37"/>
      <c r="I510" s="37"/>
      <c r="J510" s="37"/>
      <c r="K510" s="37"/>
      <c r="L510" s="37"/>
      <c r="M510" s="37"/>
      <c r="N510" s="37"/>
      <c r="O510" s="37"/>
      <c r="P510" s="37"/>
    </row>
    <row r="511" spans="1:16" ht="12">
      <c r="A511" s="37"/>
      <c r="B511" s="37"/>
      <c r="C511" s="37"/>
      <c r="D511" s="37"/>
      <c r="E511" s="37"/>
      <c r="F511" s="37"/>
      <c r="G511" s="37"/>
      <c r="H511" s="37"/>
      <c r="I511" s="37"/>
      <c r="J511" s="37"/>
      <c r="K511" s="37"/>
      <c r="L511" s="37"/>
      <c r="M511" s="37"/>
      <c r="N511" s="37"/>
      <c r="O511" s="37"/>
      <c r="P511" s="37"/>
    </row>
    <row r="512" spans="1:16" ht="12">
      <c r="A512" s="37"/>
      <c r="B512" s="37"/>
      <c r="C512" s="37"/>
      <c r="D512" s="37"/>
      <c r="E512" s="37"/>
      <c r="F512" s="37"/>
      <c r="G512" s="37"/>
      <c r="H512" s="37"/>
      <c r="I512" s="37"/>
      <c r="J512" s="37"/>
      <c r="K512" s="37"/>
      <c r="L512" s="37"/>
      <c r="M512" s="37"/>
      <c r="N512" s="37"/>
      <c r="O512" s="37"/>
      <c r="P512" s="37"/>
    </row>
    <row r="513" spans="1:16" ht="12">
      <c r="A513" s="37"/>
      <c r="B513" s="37"/>
      <c r="C513" s="37"/>
      <c r="D513" s="37"/>
      <c r="E513" s="37"/>
      <c r="F513" s="37"/>
      <c r="G513" s="37"/>
      <c r="H513" s="37"/>
      <c r="I513" s="37"/>
      <c r="J513" s="37"/>
      <c r="K513" s="37"/>
      <c r="L513" s="37"/>
      <c r="M513" s="37"/>
      <c r="N513" s="37"/>
      <c r="O513" s="37"/>
      <c r="P513" s="37"/>
    </row>
    <row r="514" spans="1:16" ht="12">
      <c r="A514" s="37"/>
      <c r="B514" s="37"/>
      <c r="C514" s="37"/>
      <c r="D514" s="37"/>
      <c r="E514" s="37"/>
      <c r="F514" s="37"/>
      <c r="G514" s="37"/>
      <c r="H514" s="37"/>
      <c r="I514" s="37"/>
      <c r="J514" s="37"/>
      <c r="K514" s="37"/>
      <c r="L514" s="37"/>
      <c r="M514" s="37"/>
      <c r="N514" s="37"/>
      <c r="O514" s="37"/>
      <c r="P514" s="37"/>
    </row>
    <row r="515" spans="1:16" ht="12">
      <c r="A515" s="37"/>
      <c r="B515" s="37"/>
      <c r="C515" s="37"/>
      <c r="D515" s="37"/>
      <c r="E515" s="37"/>
      <c r="F515" s="37"/>
      <c r="G515" s="37"/>
      <c r="H515" s="37"/>
      <c r="I515" s="37"/>
      <c r="J515" s="37"/>
      <c r="K515" s="37"/>
      <c r="L515" s="37"/>
      <c r="M515" s="37"/>
      <c r="N515" s="37"/>
      <c r="O515" s="37"/>
      <c r="P515" s="37"/>
    </row>
    <row r="516" spans="1:16" ht="12">
      <c r="A516" s="37"/>
      <c r="B516" s="37"/>
      <c r="C516" s="37"/>
      <c r="D516" s="37"/>
      <c r="E516" s="37"/>
      <c r="F516" s="37"/>
      <c r="G516" s="37"/>
      <c r="H516" s="37"/>
      <c r="I516" s="37"/>
      <c r="J516" s="37"/>
      <c r="K516" s="37"/>
      <c r="L516" s="37"/>
      <c r="M516" s="37"/>
      <c r="N516" s="37"/>
      <c r="O516" s="37"/>
      <c r="P516" s="37"/>
    </row>
    <row r="517" spans="1:16" ht="12">
      <c r="A517" s="37"/>
      <c r="B517" s="37"/>
      <c r="C517" s="37"/>
      <c r="D517" s="37"/>
      <c r="E517" s="37"/>
      <c r="F517" s="37"/>
      <c r="G517" s="37"/>
      <c r="H517" s="37"/>
      <c r="I517" s="37"/>
      <c r="J517" s="37"/>
      <c r="K517" s="37"/>
      <c r="L517" s="37"/>
      <c r="M517" s="37"/>
      <c r="N517" s="37"/>
      <c r="O517" s="37"/>
      <c r="P517" s="37"/>
    </row>
    <row r="518" spans="1:16" ht="12">
      <c r="A518" s="37"/>
      <c r="B518" s="37"/>
      <c r="C518" s="37"/>
      <c r="D518" s="37"/>
      <c r="E518" s="37"/>
      <c r="F518" s="37"/>
      <c r="G518" s="37"/>
      <c r="H518" s="37"/>
      <c r="I518" s="37"/>
      <c r="J518" s="37"/>
      <c r="K518" s="37"/>
      <c r="L518" s="37"/>
      <c r="M518" s="37"/>
      <c r="N518" s="37"/>
      <c r="O518" s="37"/>
      <c r="P518" s="37"/>
    </row>
    <row r="519" spans="1:16" ht="12">
      <c r="A519" s="37"/>
      <c r="B519" s="37"/>
      <c r="C519" s="37"/>
      <c r="D519" s="37"/>
      <c r="E519" s="37"/>
      <c r="F519" s="37"/>
      <c r="G519" s="37"/>
      <c r="H519" s="37"/>
      <c r="I519" s="37"/>
      <c r="J519" s="37"/>
      <c r="K519" s="37"/>
      <c r="L519" s="37"/>
      <c r="M519" s="37"/>
      <c r="N519" s="37"/>
      <c r="O519" s="37"/>
      <c r="P519" s="37"/>
    </row>
    <row r="520" spans="1:16" ht="12">
      <c r="A520" s="37"/>
      <c r="B520" s="37"/>
      <c r="C520" s="37"/>
      <c r="D520" s="37"/>
      <c r="E520" s="37"/>
      <c r="F520" s="37"/>
      <c r="G520" s="37"/>
      <c r="H520" s="37"/>
      <c r="I520" s="37"/>
      <c r="J520" s="37"/>
      <c r="K520" s="37"/>
      <c r="L520" s="37"/>
      <c r="M520" s="37"/>
      <c r="N520" s="37"/>
      <c r="O520" s="37"/>
      <c r="P520" s="37"/>
    </row>
    <row r="521" spans="1:16" ht="12">
      <c r="A521" s="37"/>
      <c r="B521" s="37"/>
      <c r="C521" s="37"/>
      <c r="D521" s="37"/>
      <c r="E521" s="37"/>
      <c r="F521" s="37"/>
      <c r="G521" s="37"/>
      <c r="H521" s="37"/>
      <c r="I521" s="37"/>
      <c r="J521" s="37"/>
      <c r="K521" s="37"/>
      <c r="L521" s="37"/>
      <c r="M521" s="37"/>
      <c r="N521" s="37"/>
      <c r="O521" s="37"/>
      <c r="P521" s="37"/>
    </row>
    <row r="522" spans="1:16" ht="12">
      <c r="A522" s="37"/>
      <c r="B522" s="37"/>
      <c r="C522" s="37"/>
      <c r="D522" s="37"/>
      <c r="E522" s="37"/>
      <c r="F522" s="37"/>
      <c r="G522" s="37"/>
      <c r="H522" s="37"/>
      <c r="I522" s="37"/>
      <c r="J522" s="37"/>
      <c r="K522" s="37"/>
      <c r="L522" s="37"/>
      <c r="M522" s="37"/>
      <c r="N522" s="37"/>
      <c r="O522" s="37"/>
      <c r="P522" s="37"/>
    </row>
    <row r="523" spans="1:16" ht="12">
      <c r="A523" s="37"/>
      <c r="B523" s="37"/>
      <c r="C523" s="37"/>
      <c r="D523" s="37"/>
      <c r="E523" s="37"/>
      <c r="F523" s="37"/>
      <c r="G523" s="37"/>
      <c r="H523" s="37"/>
      <c r="I523" s="37"/>
      <c r="J523" s="37"/>
      <c r="K523" s="37"/>
      <c r="L523" s="37"/>
      <c r="M523" s="37"/>
      <c r="N523" s="37"/>
      <c r="O523" s="37"/>
      <c r="P523" s="37"/>
    </row>
  </sheetData>
  <sheetProtection password="C977" sheet="1" objects="1" scenarios="1" selectLockedCells="1"/>
  <mergeCells count="20">
    <mergeCell ref="F27:G27"/>
    <mergeCell ref="F28:G28"/>
    <mergeCell ref="A27:B27"/>
    <mergeCell ref="A28:B28"/>
    <mergeCell ref="F15:G15"/>
    <mergeCell ref="F16:G16"/>
    <mergeCell ref="F17:G17"/>
    <mergeCell ref="F18:G18"/>
    <mergeCell ref="F19:G19"/>
    <mergeCell ref="F24:G24"/>
    <mergeCell ref="A15:B15"/>
    <mergeCell ref="A16:B16"/>
    <mergeCell ref="A17:B17"/>
    <mergeCell ref="A18:B18"/>
    <mergeCell ref="F25:G25"/>
    <mergeCell ref="F26:G26"/>
    <mergeCell ref="A19:B19"/>
    <mergeCell ref="A24:B24"/>
    <mergeCell ref="A25:B25"/>
    <mergeCell ref="A26:B26"/>
  </mergeCells>
  <hyperlinks>
    <hyperlink ref="A5" location="'Op Assumptions'!A1" display="Operating/Production Assumptions"/>
    <hyperlink ref="C5" location="'Operations Summary'!A1" display="Operations Summary (Profit/Loss, Cash Flow)"/>
    <hyperlink ref="C6" location="'Return On Investment'!A1" display="Return on Investment"/>
    <hyperlink ref="A6" location="'Personnel Expenses'!A1" display="Personnel Expenses"/>
    <hyperlink ref="A7" location="'Expense Projection'!A1" display="Expense Projection"/>
    <hyperlink ref="C39" location="'Loan Amortization'!A1" display="Click to see Loan Amortization"/>
  </hyperlinks>
  <printOptions/>
  <pageMargins left="0.75" right="0.75" top="1" bottom="1" header="0.5" footer="0.5"/>
  <pageSetup horizontalDpi="600" verticalDpi="600" orientation="portrait"/>
  <legacyDrawing r:id="rId2"/>
</worksheet>
</file>

<file path=xl/worksheets/sheet6.xml><?xml version="1.0" encoding="utf-8"?>
<worksheet xmlns="http://schemas.openxmlformats.org/spreadsheetml/2006/main" xmlns:r="http://schemas.openxmlformats.org/officeDocument/2006/relationships">
  <sheetPr>
    <pageSetUpPr fitToPage="1"/>
  </sheetPr>
  <dimension ref="A2:M51"/>
  <sheetViews>
    <sheetView showGridLines="0" zoomScalePageLayoutView="0" workbookViewId="0" topLeftCell="A1">
      <selection activeCell="A5" sqref="A5"/>
    </sheetView>
  </sheetViews>
  <sheetFormatPr defaultColWidth="8.8515625" defaultRowHeight="12.75"/>
  <cols>
    <col min="1" max="1" width="19.7109375" style="1" customWidth="1"/>
    <col min="2" max="2" width="12.8515625" style="0" customWidth="1"/>
    <col min="3" max="11" width="12.7109375" style="0" customWidth="1"/>
    <col min="12" max="12" width="12.7109375" style="15" customWidth="1"/>
  </cols>
  <sheetData>
    <row r="1" ht="12.75"/>
    <row r="2" ht="18">
      <c r="A2" s="139" t="s">
        <v>226</v>
      </c>
    </row>
    <row r="3" spans="1:5" ht="12.75">
      <c r="A3" s="127"/>
      <c r="B3" s="127"/>
      <c r="C3" s="127"/>
      <c r="D3" s="127"/>
      <c r="E3" s="127"/>
    </row>
    <row r="4" spans="1:5" ht="12.75">
      <c r="A4" s="147" t="s">
        <v>218</v>
      </c>
      <c r="B4" s="147"/>
      <c r="C4" s="147" t="s">
        <v>220</v>
      </c>
      <c r="D4" s="127"/>
      <c r="E4" s="127"/>
    </row>
    <row r="5" spans="1:5" ht="12.75">
      <c r="A5" s="215" t="s">
        <v>219</v>
      </c>
      <c r="B5" s="149"/>
      <c r="C5" s="214" t="s">
        <v>214</v>
      </c>
      <c r="D5" s="127"/>
      <c r="E5" s="127"/>
    </row>
    <row r="6" spans="1:5" ht="12.75">
      <c r="A6" s="214" t="s">
        <v>212</v>
      </c>
      <c r="B6" s="149"/>
      <c r="C6" s="214" t="s">
        <v>215</v>
      </c>
      <c r="D6" s="127"/>
      <c r="E6" s="127"/>
    </row>
    <row r="7" spans="1:5" ht="12.75">
      <c r="A7" s="214" t="s">
        <v>211</v>
      </c>
      <c r="B7" s="127"/>
      <c r="C7" s="127"/>
      <c r="D7" s="127"/>
      <c r="E7" s="127"/>
    </row>
    <row r="8" spans="1:5" ht="12.75">
      <c r="A8" s="127"/>
      <c r="B8" s="127"/>
      <c r="C8" s="127"/>
      <c r="D8" s="127"/>
      <c r="E8" s="127"/>
    </row>
    <row r="9" spans="1:12" ht="12.75">
      <c r="A9" s="40"/>
      <c r="B9" s="37"/>
      <c r="C9" s="37"/>
      <c r="D9" s="37"/>
      <c r="E9" s="37"/>
      <c r="F9" s="37"/>
      <c r="G9" s="37"/>
      <c r="H9" s="37"/>
      <c r="I9" s="37"/>
      <c r="J9" s="37"/>
      <c r="K9" s="37"/>
      <c r="L9" s="60"/>
    </row>
    <row r="10" spans="1:12" ht="12.75">
      <c r="A10" s="40" t="s">
        <v>110</v>
      </c>
      <c r="B10" s="37"/>
      <c r="C10" s="37"/>
      <c r="D10" s="37"/>
      <c r="E10" s="37"/>
      <c r="F10" s="37"/>
      <c r="G10" s="37"/>
      <c r="H10" s="37"/>
      <c r="I10" s="37"/>
      <c r="J10" s="37"/>
      <c r="K10" s="37"/>
      <c r="L10" s="60"/>
    </row>
    <row r="11" spans="1:12" ht="12.75">
      <c r="A11" s="40"/>
      <c r="B11" s="37"/>
      <c r="C11" s="37"/>
      <c r="D11" s="37"/>
      <c r="E11" s="37"/>
      <c r="F11" s="37"/>
      <c r="G11" s="37"/>
      <c r="H11" s="37"/>
      <c r="I11" s="37"/>
      <c r="J11" s="37"/>
      <c r="K11" s="37"/>
      <c r="L11" s="60"/>
    </row>
    <row r="12" spans="1:12" ht="12.75">
      <c r="A12" s="47" t="s">
        <v>27</v>
      </c>
      <c r="B12" s="47" t="s">
        <v>11</v>
      </c>
      <c r="C12" s="47" t="s">
        <v>0</v>
      </c>
      <c r="D12" s="47" t="s">
        <v>1</v>
      </c>
      <c r="E12" s="47" t="s">
        <v>2</v>
      </c>
      <c r="F12" s="47" t="s">
        <v>3</v>
      </c>
      <c r="G12" s="47" t="s">
        <v>4</v>
      </c>
      <c r="H12" s="47" t="s">
        <v>5</v>
      </c>
      <c r="I12" s="47" t="s">
        <v>6</v>
      </c>
      <c r="J12" s="47" t="s">
        <v>7</v>
      </c>
      <c r="K12" s="47" t="s">
        <v>8</v>
      </c>
      <c r="L12" s="47" t="s">
        <v>9</v>
      </c>
    </row>
    <row r="13" spans="1:13" ht="12.75">
      <c r="A13" s="40" t="s">
        <v>32</v>
      </c>
      <c r="B13" s="97"/>
      <c r="C13" s="97">
        <f>'Personnel Expenses'!E33</f>
        <v>123830</v>
      </c>
      <c r="D13" s="97">
        <f>C13*(1+'Personnel Expenses'!$B$17)</f>
        <v>125068.3</v>
      </c>
      <c r="E13" s="97">
        <f>D13*(1+'Personnel Expenses'!$B$17)</f>
        <v>126318.98300000001</v>
      </c>
      <c r="F13" s="97">
        <f>E13*(1+'Personnel Expenses'!$B$17)</f>
        <v>127582.17283000001</v>
      </c>
      <c r="G13" s="97">
        <f>F13*(1+'Personnel Expenses'!$B$17)</f>
        <v>128857.99455830001</v>
      </c>
      <c r="H13" s="97">
        <f>G13*(1+'Personnel Expenses'!$B$17)</f>
        <v>130146.574503883</v>
      </c>
      <c r="I13" s="97">
        <f>H13*(1+'Personnel Expenses'!$B$17)</f>
        <v>131448.04024892184</v>
      </c>
      <c r="J13" s="97">
        <f>I13*(1+'Personnel Expenses'!$B$17)</f>
        <v>132762.52065141106</v>
      </c>
      <c r="K13" s="97">
        <f>J13*(1+'Personnel Expenses'!$B$17)</f>
        <v>134090.14585792518</v>
      </c>
      <c r="L13" s="97">
        <f>K13*(1+'Personnel Expenses'!$B$17)</f>
        <v>135431.04731650444</v>
      </c>
      <c r="M13" s="31"/>
    </row>
    <row r="14" spans="1:13" ht="12.75">
      <c r="A14" s="40" t="s">
        <v>31</v>
      </c>
      <c r="B14" s="97"/>
      <c r="C14" s="97">
        <f>'Personnel Expenses'!F33</f>
        <v>43340.5</v>
      </c>
      <c r="D14" s="97">
        <f>C14*(1+'Personnel Expenses'!$B$17)</f>
        <v>43773.905</v>
      </c>
      <c r="E14" s="97">
        <f>D14*(1+'Personnel Expenses'!$B$17)</f>
        <v>44211.64405</v>
      </c>
      <c r="F14" s="97">
        <f>E14*(1+'Personnel Expenses'!$B$17)</f>
        <v>44653.760490500004</v>
      </c>
      <c r="G14" s="97">
        <f>F14*(1+'Personnel Expenses'!$B$17)</f>
        <v>45100.29809540501</v>
      </c>
      <c r="H14" s="97">
        <f>G14*(1+'Personnel Expenses'!$B$17)</f>
        <v>45551.30107635906</v>
      </c>
      <c r="I14" s="97">
        <f>H14*(1+'Personnel Expenses'!$B$17)</f>
        <v>46006.81408712265</v>
      </c>
      <c r="J14" s="97">
        <f>I14*(1+'Personnel Expenses'!$B$17)</f>
        <v>46466.882227993876</v>
      </c>
      <c r="K14" s="97">
        <f>J14*(1+'Personnel Expenses'!$B$17)</f>
        <v>46931.55105027382</v>
      </c>
      <c r="L14" s="97">
        <f>K14*(1+'Personnel Expenses'!$B$17)</f>
        <v>47400.86656077656</v>
      </c>
      <c r="M14" s="31"/>
    </row>
    <row r="15" spans="1:13" ht="12.75">
      <c r="A15" s="40" t="s">
        <v>30</v>
      </c>
      <c r="B15" s="97"/>
      <c r="C15" s="97">
        <f>'Personnel Expenses'!H33</f>
        <v>0</v>
      </c>
      <c r="D15" s="97">
        <f>C15*(1+'Personnel Expenses'!$B$17)</f>
        <v>0</v>
      </c>
      <c r="E15" s="97">
        <f>D15*(1+'Personnel Expenses'!$B$17)</f>
        <v>0</v>
      </c>
      <c r="F15" s="97">
        <f>E15*(1+'Personnel Expenses'!$B$17)</f>
        <v>0</v>
      </c>
      <c r="G15" s="97">
        <f>F15*(1+'Personnel Expenses'!$B$17)</f>
        <v>0</v>
      </c>
      <c r="H15" s="97">
        <f>G15*(1+'Personnel Expenses'!$B$17)</f>
        <v>0</v>
      </c>
      <c r="I15" s="97">
        <f>H15*(1+'Personnel Expenses'!$B$17)</f>
        <v>0</v>
      </c>
      <c r="J15" s="97">
        <f>I15*(1+'Personnel Expenses'!$B$17)</f>
        <v>0</v>
      </c>
      <c r="K15" s="97">
        <f>J15*(1+'Personnel Expenses'!$B$17)</f>
        <v>0</v>
      </c>
      <c r="L15" s="97">
        <f>K15*(1+'Personnel Expenses'!$B$17)</f>
        <v>0</v>
      </c>
      <c r="M15" s="31"/>
    </row>
    <row r="16" spans="1:13" ht="12.75">
      <c r="A16" s="40"/>
      <c r="B16" s="97"/>
      <c r="C16" s="97"/>
      <c r="D16" s="97"/>
      <c r="E16" s="97"/>
      <c r="F16" s="97"/>
      <c r="G16" s="97"/>
      <c r="H16" s="97"/>
      <c r="I16" s="97"/>
      <c r="J16" s="97"/>
      <c r="K16" s="97"/>
      <c r="L16" s="97"/>
      <c r="M16" s="31"/>
    </row>
    <row r="17" spans="1:13" ht="12.75">
      <c r="A17" s="40" t="s">
        <v>36</v>
      </c>
      <c r="B17" s="98">
        <f aca="true" t="shared" si="0" ref="B17:L17">SUM(B13,B14,B15)</f>
        <v>0</v>
      </c>
      <c r="C17" s="98">
        <f t="shared" si="0"/>
        <v>167170.5</v>
      </c>
      <c r="D17" s="98">
        <f t="shared" si="0"/>
        <v>168842.20500000002</v>
      </c>
      <c r="E17" s="98">
        <f t="shared" si="0"/>
        <v>170530.62705</v>
      </c>
      <c r="F17" s="98">
        <f t="shared" si="0"/>
        <v>172235.93332050001</v>
      </c>
      <c r="G17" s="98">
        <f t="shared" si="0"/>
        <v>173958.29265370502</v>
      </c>
      <c r="H17" s="98">
        <f t="shared" si="0"/>
        <v>175697.87558024208</v>
      </c>
      <c r="I17" s="98">
        <f t="shared" si="0"/>
        <v>177454.8543360445</v>
      </c>
      <c r="J17" s="98">
        <f t="shared" si="0"/>
        <v>179229.40287940495</v>
      </c>
      <c r="K17" s="98">
        <f t="shared" si="0"/>
        <v>181021.696908199</v>
      </c>
      <c r="L17" s="98">
        <f t="shared" si="0"/>
        <v>182831.913877281</v>
      </c>
      <c r="M17" s="31"/>
    </row>
    <row r="18" spans="1:13" ht="12.75">
      <c r="A18" s="40"/>
      <c r="B18" s="97"/>
      <c r="C18" s="97"/>
      <c r="D18" s="97"/>
      <c r="E18" s="97"/>
      <c r="F18" s="97"/>
      <c r="G18" s="97"/>
      <c r="H18" s="97"/>
      <c r="I18" s="97"/>
      <c r="J18" s="97"/>
      <c r="K18" s="97"/>
      <c r="L18" s="97"/>
      <c r="M18" s="31"/>
    </row>
    <row r="19" spans="1:13" ht="12.75">
      <c r="A19" s="40" t="s">
        <v>98</v>
      </c>
      <c r="B19" s="97"/>
      <c r="C19" s="97">
        <f>+'Market Projection'!B62</f>
        <v>73075</v>
      </c>
      <c r="D19" s="97">
        <f>+'Market Projection'!C62</f>
        <v>74209.75</v>
      </c>
      <c r="E19" s="97">
        <f>+'Market Projection'!D62</f>
        <v>75368.0483</v>
      </c>
      <c r="F19" s="97">
        <f>+'Market Projection'!E62</f>
        <v>76550.49884716</v>
      </c>
      <c r="G19" s="97">
        <f>+'Market Projection'!F62</f>
        <v>77757.72275572924</v>
      </c>
      <c r="H19" s="97">
        <f>+'Market Projection'!G62</f>
        <v>78990.3588147711</v>
      </c>
      <c r="I19" s="97">
        <f>+'Market Projection'!H62</f>
        <v>80249.06401111423</v>
      </c>
      <c r="J19" s="97">
        <f>+'Market Projection'!I62</f>
        <v>81534.51406798829</v>
      </c>
      <c r="K19" s="97">
        <f>+'Market Projection'!J62</f>
        <v>82847.40399981732</v>
      </c>
      <c r="L19" s="97">
        <f>+'Market Projection'!K62</f>
        <v>84188.44868365736</v>
      </c>
      <c r="M19" s="31"/>
    </row>
    <row r="20" spans="1:13" ht="12.75">
      <c r="A20" s="40"/>
      <c r="B20" s="97"/>
      <c r="C20" s="97"/>
      <c r="D20" s="97"/>
      <c r="E20" s="97"/>
      <c r="F20" s="97"/>
      <c r="G20" s="97"/>
      <c r="H20" s="97"/>
      <c r="I20" s="97"/>
      <c r="J20" s="97"/>
      <c r="K20" s="97"/>
      <c r="L20" s="97"/>
      <c r="M20" s="31"/>
    </row>
    <row r="21" spans="1:13" ht="12.75">
      <c r="A21" s="40" t="str">
        <f>'Op Assumptions'!G10</f>
        <v>General Operations Expenses</v>
      </c>
      <c r="B21" s="97"/>
      <c r="C21" s="97">
        <f>+'Op Assumptions'!H19*12</f>
        <v>123600</v>
      </c>
      <c r="D21" s="97">
        <f>C21*(1+'Op Assumptions'!$H$31)</f>
        <v>124836</v>
      </c>
      <c r="E21" s="97">
        <f>D21*(1+'Op Assumptions'!$H$31)</f>
        <v>126084.36</v>
      </c>
      <c r="F21" s="97">
        <f>E21*(1+'Op Assumptions'!$H$31)</f>
        <v>127345.20360000001</v>
      </c>
      <c r="G21" s="97">
        <f>F21*(1+'Op Assumptions'!$H$31)</f>
        <v>128618.65563600001</v>
      </c>
      <c r="H21" s="97">
        <f>G21*(1+'Op Assumptions'!$H$31)</f>
        <v>129904.84219236001</v>
      </c>
      <c r="I21" s="97">
        <f>H21*(1+'Op Assumptions'!$H$31)</f>
        <v>131203.89061428362</v>
      </c>
      <c r="J21" s="97">
        <f>I21*(1+'Op Assumptions'!$H$31)</f>
        <v>132515.92952042646</v>
      </c>
      <c r="K21" s="97">
        <f>J21*(1+'Op Assumptions'!$H$31)</f>
        <v>133841.08881563073</v>
      </c>
      <c r="L21" s="97">
        <f>K21*(1+'Op Assumptions'!$H$31)</f>
        <v>135179.49970378703</v>
      </c>
      <c r="M21" s="31"/>
    </row>
    <row r="22" spans="1:13" ht="12.75">
      <c r="A22" s="40"/>
      <c r="B22" s="97"/>
      <c r="C22" s="97"/>
      <c r="D22" s="97"/>
      <c r="E22" s="97"/>
      <c r="F22" s="97"/>
      <c r="G22" s="97"/>
      <c r="H22" s="97"/>
      <c r="I22" s="97"/>
      <c r="J22" s="97"/>
      <c r="K22" s="97"/>
      <c r="L22" s="97"/>
      <c r="M22" s="31"/>
    </row>
    <row r="23" spans="1:13" ht="12.75">
      <c r="A23" s="40" t="s">
        <v>38</v>
      </c>
      <c r="B23" s="98">
        <f aca="true" t="shared" si="1" ref="B23:L23">+B17+B19+B21</f>
        <v>0</v>
      </c>
      <c r="C23" s="98">
        <f t="shared" si="1"/>
        <v>363845.5</v>
      </c>
      <c r="D23" s="98">
        <f t="shared" si="1"/>
        <v>367887.955</v>
      </c>
      <c r="E23" s="98">
        <f t="shared" si="1"/>
        <v>371983.03535</v>
      </c>
      <c r="F23" s="98">
        <f t="shared" si="1"/>
        <v>376131.63576766</v>
      </c>
      <c r="G23" s="98">
        <f t="shared" si="1"/>
        <v>380334.6710454343</v>
      </c>
      <c r="H23" s="98">
        <f t="shared" si="1"/>
        <v>384593.0765873732</v>
      </c>
      <c r="I23" s="98">
        <f t="shared" si="1"/>
        <v>388907.8089614423</v>
      </c>
      <c r="J23" s="98">
        <f t="shared" si="1"/>
        <v>393279.8464678197</v>
      </c>
      <c r="K23" s="98">
        <f t="shared" si="1"/>
        <v>397710.1897236471</v>
      </c>
      <c r="L23" s="98">
        <f t="shared" si="1"/>
        <v>402199.8622647254</v>
      </c>
      <c r="M23" s="31"/>
    </row>
    <row r="24" spans="1:13" ht="12.75">
      <c r="A24" s="40"/>
      <c r="B24" s="97"/>
      <c r="C24" s="97"/>
      <c r="D24" s="97"/>
      <c r="E24" s="97"/>
      <c r="F24" s="97"/>
      <c r="G24" s="97"/>
      <c r="H24" s="97"/>
      <c r="I24" s="97"/>
      <c r="J24" s="97"/>
      <c r="K24" s="97"/>
      <c r="L24" s="97"/>
      <c r="M24" s="31"/>
    </row>
    <row r="25" spans="1:13" ht="12.75">
      <c r="A25" s="47" t="s">
        <v>39</v>
      </c>
      <c r="B25" s="97"/>
      <c r="C25" s="97"/>
      <c r="D25" s="97"/>
      <c r="E25" s="97"/>
      <c r="F25" s="97"/>
      <c r="G25" s="97"/>
      <c r="H25" s="97"/>
      <c r="I25" s="97"/>
      <c r="J25" s="97"/>
      <c r="K25" s="97"/>
      <c r="L25" s="97"/>
      <c r="M25" s="31"/>
    </row>
    <row r="26" spans="1:13" ht="12.75">
      <c r="A26" s="40" t="s">
        <v>40</v>
      </c>
      <c r="B26" s="97"/>
      <c r="C26" s="97">
        <f>'Op Assumptions'!H32*'PP&amp;E'!C31</f>
        <v>16314.5397</v>
      </c>
      <c r="D26" s="97">
        <f>C26*(1+'Op Assumptions'!$H$31)</f>
        <v>16477.685096999998</v>
      </c>
      <c r="E26" s="97">
        <f>D26*(1+'Op Assumptions'!$H$31)</f>
        <v>16642.461947969998</v>
      </c>
      <c r="F26" s="97">
        <f>E26*(1+'Op Assumptions'!$H$31)</f>
        <v>16808.8865674497</v>
      </c>
      <c r="G26" s="97">
        <f>F26*(1+'Op Assumptions'!$H$31)</f>
        <v>16976.975433124197</v>
      </c>
      <c r="H26" s="97">
        <f>G26*(1+'Op Assumptions'!$H$31)</f>
        <v>17146.74518745544</v>
      </c>
      <c r="I26" s="97">
        <f>H26*(1+'Op Assumptions'!$H$31)</f>
        <v>17318.212639329995</v>
      </c>
      <c r="J26" s="97">
        <f>I26*(1+'Op Assumptions'!$H$31)</f>
        <v>17491.394765723297</v>
      </c>
      <c r="K26" s="97">
        <f>J26*(1+'Op Assumptions'!$H$31)</f>
        <v>17666.30871338053</v>
      </c>
      <c r="L26" s="97">
        <f>K26*(1+'Op Assumptions'!$H$31)</f>
        <v>17842.971800514337</v>
      </c>
      <c r="M26" s="31"/>
    </row>
    <row r="27" spans="1:13" ht="12.75">
      <c r="A27" s="40"/>
      <c r="B27" s="97"/>
      <c r="C27" s="97"/>
      <c r="D27" s="97"/>
      <c r="E27" s="97"/>
      <c r="F27" s="97"/>
      <c r="G27" s="97"/>
      <c r="H27" s="97"/>
      <c r="I27" s="97"/>
      <c r="J27" s="97"/>
      <c r="K27" s="97"/>
      <c r="L27" s="97"/>
      <c r="M27" s="31"/>
    </row>
    <row r="28" spans="1:13" ht="12.75">
      <c r="A28" s="40" t="s">
        <v>42</v>
      </c>
      <c r="B28" s="97"/>
      <c r="C28" s="97">
        <f>'Op Assumptions'!H33*'PP&amp;E'!C31</f>
        <v>16314.5397</v>
      </c>
      <c r="D28" s="97">
        <f>C28*(1+'Op Assumptions'!$H$31)</f>
        <v>16477.685096999998</v>
      </c>
      <c r="E28" s="97">
        <f>D28*(1+'Op Assumptions'!$H$31)</f>
        <v>16642.461947969998</v>
      </c>
      <c r="F28" s="97">
        <f>E28*(1+'Op Assumptions'!$H$31)</f>
        <v>16808.8865674497</v>
      </c>
      <c r="G28" s="97">
        <f>F28*(1+'Op Assumptions'!$H$31)</f>
        <v>16976.975433124197</v>
      </c>
      <c r="H28" s="97">
        <f>G28*(1+'Op Assumptions'!$H$31)</f>
        <v>17146.74518745544</v>
      </c>
      <c r="I28" s="97">
        <f>H28*(1+'Op Assumptions'!$H$31)</f>
        <v>17318.212639329995</v>
      </c>
      <c r="J28" s="97">
        <f>I28*(1+'Op Assumptions'!$H$31)</f>
        <v>17491.394765723297</v>
      </c>
      <c r="K28" s="97">
        <f>J28*(1+'Op Assumptions'!$H$31)</f>
        <v>17666.30871338053</v>
      </c>
      <c r="L28" s="97">
        <f>K28*(1+'Op Assumptions'!$H$31)</f>
        <v>17842.971800514337</v>
      </c>
      <c r="M28" s="31"/>
    </row>
    <row r="29" spans="1:13" ht="12.75">
      <c r="A29" s="40"/>
      <c r="B29" s="97"/>
      <c r="C29" s="97"/>
      <c r="D29" s="97"/>
      <c r="E29" s="97"/>
      <c r="F29" s="97"/>
      <c r="G29" s="97"/>
      <c r="H29" s="97"/>
      <c r="I29" s="97"/>
      <c r="J29" s="97"/>
      <c r="K29" s="97"/>
      <c r="L29" s="97"/>
      <c r="M29" s="31"/>
    </row>
    <row r="30" spans="1:13" ht="12.75">
      <c r="A30" s="40" t="s">
        <v>41</v>
      </c>
      <c r="B30" s="97"/>
      <c r="C30" s="97">
        <f>'Op Assumptions'!H22*'PP&amp;E'!C33</f>
        <v>2794.08995</v>
      </c>
      <c r="D30" s="97">
        <f>C30*(1+'Op Assumptions'!$H$31)</f>
        <v>2822.0308495</v>
      </c>
      <c r="E30" s="97">
        <f>D30*(1+'Op Assumptions'!$H$31)</f>
        <v>2850.251157995</v>
      </c>
      <c r="F30" s="97">
        <f>E30*(1+'Op Assumptions'!$H$31)</f>
        <v>2878.75366957495</v>
      </c>
      <c r="G30" s="97">
        <f>F30*(1+'Op Assumptions'!$H$31)</f>
        <v>2907.5412062706996</v>
      </c>
      <c r="H30" s="97">
        <f>G30*(1+'Op Assumptions'!$H$31)</f>
        <v>2936.6166183334067</v>
      </c>
      <c r="I30" s="97">
        <f>H30*(1+'Op Assumptions'!$H$31)</f>
        <v>2965.9827845167406</v>
      </c>
      <c r="J30" s="97">
        <f>I30*(1+'Op Assumptions'!$H$31)</f>
        <v>2995.642612361908</v>
      </c>
      <c r="K30" s="97">
        <f>J30*(1+'Op Assumptions'!$H$31)</f>
        <v>3025.599038485527</v>
      </c>
      <c r="L30" s="97">
        <f>K30*(1+'Op Assumptions'!$H$31)</f>
        <v>3055.8550288703827</v>
      </c>
      <c r="M30" s="31"/>
    </row>
    <row r="31" spans="1:13" ht="12.75">
      <c r="A31" s="40"/>
      <c r="B31" s="97"/>
      <c r="C31" s="97"/>
      <c r="D31" s="97"/>
      <c r="E31" s="97"/>
      <c r="F31" s="97"/>
      <c r="G31" s="97"/>
      <c r="H31" s="97"/>
      <c r="I31" s="97"/>
      <c r="J31" s="97"/>
      <c r="K31" s="97"/>
      <c r="L31" s="97"/>
      <c r="M31" s="31"/>
    </row>
    <row r="32" spans="1:13" ht="12.75">
      <c r="A32" s="40" t="s">
        <v>48</v>
      </c>
      <c r="B32" s="97"/>
      <c r="C32" s="97">
        <f>'PP&amp;E'!B56</f>
        <v>34003.864629974356</v>
      </c>
      <c r="D32" s="97">
        <f>'PP&amp;E'!C56</f>
        <v>53126.10960997436</v>
      </c>
      <c r="E32" s="97">
        <f>'PP&amp;E'!D56</f>
        <v>40003.000309974355</v>
      </c>
      <c r="F32" s="97">
        <f>'PP&amp;E'!E56</f>
        <v>30629.35080997436</v>
      </c>
      <c r="G32" s="97">
        <f>'PP&amp;E'!F56</f>
        <v>23955.312365974358</v>
      </c>
      <c r="H32" s="97">
        <f>'PP&amp;E'!G56</f>
        <v>23936.56506697436</v>
      </c>
      <c r="I32" s="97">
        <f>'PP&amp;E'!H56</f>
        <v>23955.312365974358</v>
      </c>
      <c r="J32" s="97">
        <f>'PP&amp;E'!I56</f>
        <v>15575.26971297436</v>
      </c>
      <c r="K32" s="97">
        <f>'PP&amp;E'!J56</f>
        <v>7213.974358974359</v>
      </c>
      <c r="L32" s="97">
        <f>'PP&amp;E'!K56</f>
        <v>7213.974358974359</v>
      </c>
      <c r="M32" s="31"/>
    </row>
    <row r="33" spans="1:13" ht="12.75">
      <c r="A33" s="40"/>
      <c r="B33" s="97"/>
      <c r="C33" s="97"/>
      <c r="D33" s="97"/>
      <c r="E33" s="97"/>
      <c r="F33" s="97"/>
      <c r="G33" s="97"/>
      <c r="H33" s="97"/>
      <c r="I33" s="97"/>
      <c r="J33" s="97"/>
      <c r="K33" s="97"/>
      <c r="L33" s="97"/>
      <c r="M33" s="31"/>
    </row>
    <row r="34" spans="1:13" ht="12.75">
      <c r="A34" s="40" t="s">
        <v>20</v>
      </c>
      <c r="B34" s="97"/>
      <c r="C34" s="97">
        <f>+'Loan Amortization'!B35</f>
        <v>28540.8995</v>
      </c>
      <c r="D34" s="97">
        <f>+'Loan Amortization'!C35</f>
        <v>26445.84098067581</v>
      </c>
      <c r="E34" s="97">
        <f>+'Loan Amortization'!D35</f>
        <v>24219.84130389386</v>
      </c>
      <c r="F34" s="97">
        <f>+'Loan Amortization'!E35</f>
        <v>21854.716647313035</v>
      </c>
      <c r="G34" s="97">
        <f>+'Loan Amortization'!F35</f>
        <v>19341.77169969591</v>
      </c>
      <c r="H34" s="97">
        <f>+'Loan Amortization'!G35</f>
        <v>16671.767692852714</v>
      </c>
      <c r="I34" s="97">
        <f>+'Loan Amortization'!H35</f>
        <v>13834.888435581819</v>
      </c>
      <c r="J34" s="97">
        <f>+'Loan Amortization'!I35</f>
        <v>10820.704224731493</v>
      </c>
      <c r="K34" s="97">
        <f>+'Loan Amortization'!J35</f>
        <v>7618.133500703021</v>
      </c>
      <c r="L34" s="97">
        <f>+'Loan Amortization'!K35</f>
        <v>4215.40210642277</v>
      </c>
      <c r="M34" s="31"/>
    </row>
    <row r="35" spans="1:13" ht="12.75">
      <c r="A35" s="40"/>
      <c r="B35" s="97"/>
      <c r="C35" s="97"/>
      <c r="D35" s="97"/>
      <c r="E35" s="97"/>
      <c r="F35" s="97"/>
      <c r="G35" s="97"/>
      <c r="H35" s="97"/>
      <c r="I35" s="97"/>
      <c r="J35" s="97"/>
      <c r="K35" s="97"/>
      <c r="L35" s="97"/>
      <c r="M35" s="31"/>
    </row>
    <row r="36" spans="1:13" ht="12.75">
      <c r="A36" s="40" t="s">
        <v>51</v>
      </c>
      <c r="B36" s="98">
        <f aca="true" t="shared" si="2" ref="B36:L36">SUM(B26,B28,B30,B32,B34)</f>
        <v>0</v>
      </c>
      <c r="C36" s="98">
        <f t="shared" si="2"/>
        <v>97967.93347997435</v>
      </c>
      <c r="D36" s="98">
        <f t="shared" si="2"/>
        <v>115349.35163415017</v>
      </c>
      <c r="E36" s="98">
        <f t="shared" si="2"/>
        <v>100358.01666780321</v>
      </c>
      <c r="F36" s="98">
        <f t="shared" si="2"/>
        <v>88980.59426176174</v>
      </c>
      <c r="G36" s="98">
        <f t="shared" si="2"/>
        <v>80158.57613818935</v>
      </c>
      <c r="H36" s="98">
        <f t="shared" si="2"/>
        <v>77838.43975307135</v>
      </c>
      <c r="I36" s="98">
        <f t="shared" si="2"/>
        <v>75392.6088647329</v>
      </c>
      <c r="J36" s="98">
        <f t="shared" si="2"/>
        <v>64374.40608151436</v>
      </c>
      <c r="K36" s="98">
        <f t="shared" si="2"/>
        <v>53190.32432492397</v>
      </c>
      <c r="L36" s="98">
        <f t="shared" si="2"/>
        <v>50171.17509529619</v>
      </c>
      <c r="M36" s="31"/>
    </row>
    <row r="37" spans="1:13" ht="12.75">
      <c r="A37" s="40"/>
      <c r="B37" s="97"/>
      <c r="C37" s="97"/>
      <c r="D37" s="97"/>
      <c r="E37" s="97"/>
      <c r="F37" s="97"/>
      <c r="G37" s="97"/>
      <c r="H37" s="97"/>
      <c r="I37" s="97"/>
      <c r="J37" s="97"/>
      <c r="K37" s="97"/>
      <c r="L37" s="97"/>
      <c r="M37" s="31"/>
    </row>
    <row r="38" spans="1:13" ht="12.75">
      <c r="A38" s="47" t="s">
        <v>49</v>
      </c>
      <c r="B38" s="97"/>
      <c r="C38" s="97"/>
      <c r="D38" s="97"/>
      <c r="E38" s="97"/>
      <c r="F38" s="97"/>
      <c r="G38" s="97"/>
      <c r="H38" s="97"/>
      <c r="I38" s="97"/>
      <c r="J38" s="97"/>
      <c r="K38" s="97"/>
      <c r="L38" s="97"/>
      <c r="M38" s="31"/>
    </row>
    <row r="39" spans="1:13" ht="12.75">
      <c r="A39" s="40" t="s">
        <v>43</v>
      </c>
      <c r="B39" s="228"/>
      <c r="C39" s="228">
        <v>6600</v>
      </c>
      <c r="D39" s="99">
        <f>+C39*(1+'Op Assumptions'!$H$31)</f>
        <v>6666</v>
      </c>
      <c r="E39" s="99">
        <f>+D39*(1+'Op Assumptions'!$H$31)</f>
        <v>6732.66</v>
      </c>
      <c r="F39" s="99">
        <f>+E39*(1+'Op Assumptions'!$H$31)</f>
        <v>6799.9866</v>
      </c>
      <c r="G39" s="99">
        <f>+F39*(1+'Op Assumptions'!$H$31)</f>
        <v>6867.986466</v>
      </c>
      <c r="H39" s="99">
        <f>+G39*(1+'Op Assumptions'!$H$31)</f>
        <v>6936.66633066</v>
      </c>
      <c r="I39" s="99">
        <f>+H39*(1+'Op Assumptions'!$H$31)</f>
        <v>7006.032993966601</v>
      </c>
      <c r="J39" s="99">
        <f>+I39*(1+'Op Assumptions'!$H$31)</f>
        <v>7076.093323906267</v>
      </c>
      <c r="K39" s="99">
        <f>+J39*(1+'Op Assumptions'!$H$31)</f>
        <v>7146.85425714533</v>
      </c>
      <c r="L39" s="99">
        <f>+K39*(1+'Op Assumptions'!$H$31)</f>
        <v>7218.322799716783</v>
      </c>
      <c r="M39" s="31"/>
    </row>
    <row r="40" spans="1:13" ht="12.75">
      <c r="A40" s="40"/>
      <c r="B40" s="99"/>
      <c r="C40" s="99"/>
      <c r="D40" s="99"/>
      <c r="E40" s="99"/>
      <c r="F40" s="99"/>
      <c r="G40" s="99"/>
      <c r="H40" s="99"/>
      <c r="I40" s="99"/>
      <c r="J40" s="99"/>
      <c r="K40" s="99"/>
      <c r="L40" s="99"/>
      <c r="M40" s="31"/>
    </row>
    <row r="41" spans="1:13" ht="12.75">
      <c r="A41" s="40" t="s">
        <v>142</v>
      </c>
      <c r="B41" s="228"/>
      <c r="C41" s="228">
        <v>10560</v>
      </c>
      <c r="D41" s="99">
        <f>+C41*(1+'Op Assumptions'!$H$31)</f>
        <v>10665.6</v>
      </c>
      <c r="E41" s="99">
        <f>+D41*(1+'Op Assumptions'!$H$31)</f>
        <v>10772.256000000001</v>
      </c>
      <c r="F41" s="99">
        <f>+E41*(1+'Op Assumptions'!$H$31)</f>
        <v>10879.978560000001</v>
      </c>
      <c r="G41" s="99">
        <f>+F41*(1+'Op Assumptions'!$H$31)</f>
        <v>10988.778345600002</v>
      </c>
      <c r="H41" s="99">
        <f>+G41*(1+'Op Assumptions'!$H$31)</f>
        <v>11098.666129056002</v>
      </c>
      <c r="I41" s="99">
        <f>+H41*(1+'Op Assumptions'!$H$31)</f>
        <v>11209.652790346563</v>
      </c>
      <c r="J41" s="99">
        <f>+I41*(1+'Op Assumptions'!$H$31)</f>
        <v>11321.74931825003</v>
      </c>
      <c r="K41" s="99">
        <f>+J41*(1+'Op Assumptions'!$H$31)</f>
        <v>11434.96681143253</v>
      </c>
      <c r="L41" s="99">
        <f>+K41*(1+'Op Assumptions'!$H$31)</f>
        <v>11549.316479546856</v>
      </c>
      <c r="M41" s="31"/>
    </row>
    <row r="42" spans="1:13" ht="12.75">
      <c r="A42" s="40"/>
      <c r="B42" s="97"/>
      <c r="C42" s="97"/>
      <c r="D42" s="97"/>
      <c r="E42" s="97"/>
      <c r="F42" s="97"/>
      <c r="G42" s="97"/>
      <c r="H42" s="97"/>
      <c r="I42" s="97"/>
      <c r="J42" s="97"/>
      <c r="K42" s="97"/>
      <c r="L42" s="97"/>
      <c r="M42" s="31"/>
    </row>
    <row r="43" spans="1:13" ht="12.75">
      <c r="A43" s="40" t="s">
        <v>50</v>
      </c>
      <c r="B43" s="98">
        <f aca="true" t="shared" si="3" ref="B43:L43">SUM(B39,B41)</f>
        <v>0</v>
      </c>
      <c r="C43" s="98">
        <f t="shared" si="3"/>
        <v>17160</v>
      </c>
      <c r="D43" s="98">
        <f t="shared" si="3"/>
        <v>17331.6</v>
      </c>
      <c r="E43" s="98">
        <f t="shared" si="3"/>
        <v>17504.916</v>
      </c>
      <c r="F43" s="98">
        <f t="shared" si="3"/>
        <v>17679.96516</v>
      </c>
      <c r="G43" s="98">
        <f t="shared" si="3"/>
        <v>17856.764811600002</v>
      </c>
      <c r="H43" s="98">
        <f t="shared" si="3"/>
        <v>18035.332459716003</v>
      </c>
      <c r="I43" s="98">
        <f t="shared" si="3"/>
        <v>18215.685784313166</v>
      </c>
      <c r="J43" s="98">
        <f t="shared" si="3"/>
        <v>18397.842642156298</v>
      </c>
      <c r="K43" s="98">
        <f t="shared" si="3"/>
        <v>18581.82106857786</v>
      </c>
      <c r="L43" s="98">
        <f t="shared" si="3"/>
        <v>18767.63927926364</v>
      </c>
      <c r="M43" s="31"/>
    </row>
    <row r="44" spans="1:13" ht="12.75">
      <c r="A44" s="40"/>
      <c r="B44" s="97"/>
      <c r="C44" s="97"/>
      <c r="D44" s="97"/>
      <c r="E44" s="97"/>
      <c r="F44" s="97"/>
      <c r="G44" s="97"/>
      <c r="H44" s="97"/>
      <c r="I44" s="97"/>
      <c r="J44" s="97"/>
      <c r="K44" s="97"/>
      <c r="L44" s="97"/>
      <c r="M44" s="31"/>
    </row>
    <row r="45" spans="1:13" ht="12">
      <c r="A45" s="40" t="s">
        <v>52</v>
      </c>
      <c r="B45" s="98">
        <f aca="true" t="shared" si="4" ref="B45:L45">SUM(B23,B36,B43)</f>
        <v>0</v>
      </c>
      <c r="C45" s="98">
        <f t="shared" si="4"/>
        <v>478973.43347997434</v>
      </c>
      <c r="D45" s="98">
        <f t="shared" si="4"/>
        <v>500568.9066341502</v>
      </c>
      <c r="E45" s="98">
        <f t="shared" si="4"/>
        <v>489845.9680178033</v>
      </c>
      <c r="F45" s="98">
        <f t="shared" si="4"/>
        <v>482792.19518942176</v>
      </c>
      <c r="G45" s="98">
        <f t="shared" si="4"/>
        <v>478350.01199522364</v>
      </c>
      <c r="H45" s="98">
        <f t="shared" si="4"/>
        <v>480466.8488001606</v>
      </c>
      <c r="I45" s="98">
        <f t="shared" si="4"/>
        <v>482516.1036104884</v>
      </c>
      <c r="J45" s="98">
        <f t="shared" si="4"/>
        <v>476052.09519149037</v>
      </c>
      <c r="K45" s="98">
        <f t="shared" si="4"/>
        <v>469482.33511714893</v>
      </c>
      <c r="L45" s="98">
        <f t="shared" si="4"/>
        <v>471138.6766392852</v>
      </c>
      <c r="M45" s="31"/>
    </row>
    <row r="46" spans="1:12" ht="12">
      <c r="A46" s="40"/>
      <c r="B46" s="37"/>
      <c r="C46" s="37"/>
      <c r="D46" s="37"/>
      <c r="E46" s="37"/>
      <c r="F46" s="37"/>
      <c r="G46" s="37"/>
      <c r="H46" s="37"/>
      <c r="I46" s="37"/>
      <c r="J46" s="37"/>
      <c r="K46" s="37"/>
      <c r="L46" s="60"/>
    </row>
    <row r="47" spans="1:12" ht="12">
      <c r="A47" s="49"/>
      <c r="B47" s="37"/>
      <c r="C47" s="37"/>
      <c r="D47" s="37"/>
      <c r="E47" s="37"/>
      <c r="F47" s="37"/>
      <c r="G47" s="37"/>
      <c r="H47" s="37"/>
      <c r="I47" s="37"/>
      <c r="J47" s="37"/>
      <c r="K47" s="37"/>
      <c r="L47" s="60"/>
    </row>
    <row r="48" spans="1:12" ht="12">
      <c r="A48" s="40"/>
      <c r="B48" s="37"/>
      <c r="C48" s="37"/>
      <c r="D48" s="37"/>
      <c r="E48" s="37"/>
      <c r="F48" s="37"/>
      <c r="G48" s="37"/>
      <c r="H48" s="37"/>
      <c r="I48" s="37"/>
      <c r="J48" s="37"/>
      <c r="K48" s="37"/>
      <c r="L48" s="60"/>
    </row>
    <row r="49" spans="1:12" ht="12">
      <c r="A49" s="40"/>
      <c r="B49" s="37"/>
      <c r="C49" s="37"/>
      <c r="D49" s="37"/>
      <c r="E49" s="37"/>
      <c r="F49" s="37"/>
      <c r="G49" s="37"/>
      <c r="H49" s="37"/>
      <c r="I49" s="37"/>
      <c r="J49" s="37"/>
      <c r="K49" s="37"/>
      <c r="L49" s="60"/>
    </row>
    <row r="50" spans="1:12" ht="12">
      <c r="A50" s="40"/>
      <c r="B50" s="37"/>
      <c r="C50" s="37"/>
      <c r="D50" s="37"/>
      <c r="E50" s="37"/>
      <c r="F50" s="37"/>
      <c r="G50" s="37"/>
      <c r="H50" s="37"/>
      <c r="I50" s="37"/>
      <c r="J50" s="37"/>
      <c r="K50" s="37"/>
      <c r="L50" s="60"/>
    </row>
    <row r="51" spans="1:12" ht="12">
      <c r="A51" s="40"/>
      <c r="B51" s="37"/>
      <c r="C51" s="37"/>
      <c r="D51" s="37"/>
      <c r="E51" s="37"/>
      <c r="F51" s="37"/>
      <c r="G51" s="37"/>
      <c r="H51" s="37"/>
      <c r="I51" s="37"/>
      <c r="J51" s="37"/>
      <c r="K51" s="37"/>
      <c r="L51" s="60"/>
    </row>
  </sheetData>
  <sheetProtection password="C977" sheet="1" objects="1" scenarios="1" selectLockedCells="1"/>
  <hyperlinks>
    <hyperlink ref="A5" location="'Op Assumptions'!A1" display="Operating/Production Assumptions"/>
    <hyperlink ref="C5" location="'Operations Summary'!A1" display="Operations Summary (Profit/Loss, Cash Flow)"/>
    <hyperlink ref="C6" location="'Return On Investment'!A1" display="Return on Investment"/>
    <hyperlink ref="A6" location="'Personnel Expenses'!A1" display="Personnel Expenses"/>
    <hyperlink ref="A7" location="'PP&amp;E'!A1" display="Plant, Property, &amp; Equipment (PP&amp;E)"/>
  </hyperlinks>
  <printOptions/>
  <pageMargins left="0.75" right="0.75" top="1" bottom="1" header="0.5" footer="0.5"/>
  <pageSetup fitToHeight="1" fitToWidth="1" horizontalDpi="600" verticalDpi="600" orientation="landscape" scale="81"/>
  <legacyDrawing r:id="rId2"/>
</worksheet>
</file>

<file path=xl/worksheets/sheet7.xml><?xml version="1.0" encoding="utf-8"?>
<worksheet xmlns="http://schemas.openxmlformats.org/spreadsheetml/2006/main" xmlns:r="http://schemas.openxmlformats.org/officeDocument/2006/relationships">
  <sheetPr>
    <pageSetUpPr fitToPage="1"/>
  </sheetPr>
  <dimension ref="A2:IV45"/>
  <sheetViews>
    <sheetView showGridLines="0" zoomScalePageLayoutView="0" workbookViewId="0" topLeftCell="A1">
      <selection activeCell="A5" sqref="A5"/>
    </sheetView>
  </sheetViews>
  <sheetFormatPr defaultColWidth="8.8515625" defaultRowHeight="12.75"/>
  <cols>
    <col min="1" max="1" width="19.140625" style="0" bestFit="1" customWidth="1"/>
    <col min="2" max="12" width="12.7109375" style="0" customWidth="1"/>
  </cols>
  <sheetData>
    <row r="2" ht="17.25">
      <c r="A2" s="139" t="s">
        <v>227</v>
      </c>
    </row>
    <row r="4" spans="1:3" ht="12">
      <c r="A4" s="127" t="s">
        <v>228</v>
      </c>
      <c r="C4" s="127" t="s">
        <v>229</v>
      </c>
    </row>
    <row r="5" spans="1:3" ht="12">
      <c r="A5" s="215" t="s">
        <v>219</v>
      </c>
      <c r="C5" s="214" t="s">
        <v>215</v>
      </c>
    </row>
    <row r="6" ht="12">
      <c r="A6" s="214" t="s">
        <v>212</v>
      </c>
    </row>
    <row r="7" ht="12">
      <c r="A7" s="214" t="s">
        <v>211</v>
      </c>
    </row>
    <row r="8" spans="1:256" ht="12">
      <c r="A8" s="214" t="s">
        <v>213</v>
      </c>
      <c r="B8" s="146"/>
      <c r="C8" s="146"/>
      <c r="D8" s="146"/>
      <c r="E8" s="146"/>
      <c r="F8" s="146"/>
      <c r="G8" s="146"/>
      <c r="H8" s="146"/>
      <c r="I8" s="146"/>
      <c r="J8" s="146"/>
      <c r="K8" s="146"/>
      <c r="L8" s="146"/>
      <c r="M8" s="146" t="s">
        <v>213</v>
      </c>
      <c r="N8" s="146" t="s">
        <v>213</v>
      </c>
      <c r="O8" s="146" t="s">
        <v>213</v>
      </c>
      <c r="P8" s="146" t="s">
        <v>213</v>
      </c>
      <c r="Q8" s="146" t="s">
        <v>213</v>
      </c>
      <c r="R8" s="146" t="s">
        <v>213</v>
      </c>
      <c r="S8" s="146" t="s">
        <v>213</v>
      </c>
      <c r="T8" s="146" t="s">
        <v>213</v>
      </c>
      <c r="U8" s="146" t="s">
        <v>213</v>
      </c>
      <c r="V8" s="146" t="s">
        <v>213</v>
      </c>
      <c r="W8" s="146" t="s">
        <v>213</v>
      </c>
      <c r="X8" s="146" t="s">
        <v>213</v>
      </c>
      <c r="Y8" s="146" t="s">
        <v>213</v>
      </c>
      <c r="Z8" s="146" t="s">
        <v>213</v>
      </c>
      <c r="AA8" s="146" t="s">
        <v>213</v>
      </c>
      <c r="AB8" s="146" t="s">
        <v>213</v>
      </c>
      <c r="AC8" s="146" t="s">
        <v>213</v>
      </c>
      <c r="AD8" s="146" t="s">
        <v>213</v>
      </c>
      <c r="AE8" s="146" t="s">
        <v>213</v>
      </c>
      <c r="AF8" s="146" t="s">
        <v>213</v>
      </c>
      <c r="AG8" s="146" t="s">
        <v>213</v>
      </c>
      <c r="AH8" s="146" t="s">
        <v>213</v>
      </c>
      <c r="AI8" s="146" t="s">
        <v>213</v>
      </c>
      <c r="AJ8" s="146" t="s">
        <v>213</v>
      </c>
      <c r="AK8" s="146" t="s">
        <v>213</v>
      </c>
      <c r="AL8" s="146" t="s">
        <v>213</v>
      </c>
      <c r="AM8" s="146" t="s">
        <v>213</v>
      </c>
      <c r="AN8" s="146" t="s">
        <v>213</v>
      </c>
      <c r="AO8" s="146" t="s">
        <v>213</v>
      </c>
      <c r="AP8" s="146" t="s">
        <v>213</v>
      </c>
      <c r="AQ8" s="146" t="s">
        <v>213</v>
      </c>
      <c r="AR8" s="146" t="s">
        <v>213</v>
      </c>
      <c r="AS8" s="146" t="s">
        <v>213</v>
      </c>
      <c r="AT8" s="146" t="s">
        <v>213</v>
      </c>
      <c r="AU8" s="146" t="s">
        <v>213</v>
      </c>
      <c r="AV8" s="146" t="s">
        <v>213</v>
      </c>
      <c r="AW8" s="146" t="s">
        <v>213</v>
      </c>
      <c r="AX8" s="146" t="s">
        <v>213</v>
      </c>
      <c r="AY8" s="146" t="s">
        <v>213</v>
      </c>
      <c r="AZ8" s="146" t="s">
        <v>213</v>
      </c>
      <c r="BA8" s="146" t="s">
        <v>213</v>
      </c>
      <c r="BB8" s="146" t="s">
        <v>213</v>
      </c>
      <c r="BC8" s="146" t="s">
        <v>213</v>
      </c>
      <c r="BD8" s="146" t="s">
        <v>213</v>
      </c>
      <c r="BE8" s="146" t="s">
        <v>213</v>
      </c>
      <c r="BF8" s="146" t="s">
        <v>213</v>
      </c>
      <c r="BG8" s="146" t="s">
        <v>213</v>
      </c>
      <c r="BH8" s="146" t="s">
        <v>213</v>
      </c>
      <c r="BI8" s="146" t="s">
        <v>213</v>
      </c>
      <c r="BJ8" s="146" t="s">
        <v>213</v>
      </c>
      <c r="BK8" s="146" t="s">
        <v>213</v>
      </c>
      <c r="BL8" s="146" t="s">
        <v>213</v>
      </c>
      <c r="BM8" s="146" t="s">
        <v>213</v>
      </c>
      <c r="BN8" s="146" t="s">
        <v>213</v>
      </c>
      <c r="BO8" s="146" t="s">
        <v>213</v>
      </c>
      <c r="BP8" s="146" t="s">
        <v>213</v>
      </c>
      <c r="BQ8" s="146" t="s">
        <v>213</v>
      </c>
      <c r="BR8" s="146" t="s">
        <v>213</v>
      </c>
      <c r="BS8" s="146" t="s">
        <v>213</v>
      </c>
      <c r="BT8" s="146" t="s">
        <v>213</v>
      </c>
      <c r="BU8" s="146" t="s">
        <v>213</v>
      </c>
      <c r="BV8" s="146" t="s">
        <v>213</v>
      </c>
      <c r="BW8" s="146" t="s">
        <v>213</v>
      </c>
      <c r="BX8" s="146" t="s">
        <v>213</v>
      </c>
      <c r="BY8" s="146" t="s">
        <v>213</v>
      </c>
      <c r="BZ8" s="146" t="s">
        <v>213</v>
      </c>
      <c r="CA8" s="146" t="s">
        <v>213</v>
      </c>
      <c r="CB8" s="146" t="s">
        <v>213</v>
      </c>
      <c r="CC8" s="146" t="s">
        <v>213</v>
      </c>
      <c r="CD8" s="146" t="s">
        <v>213</v>
      </c>
      <c r="CE8" s="146" t="s">
        <v>213</v>
      </c>
      <c r="CF8" s="146" t="s">
        <v>213</v>
      </c>
      <c r="CG8" s="146" t="s">
        <v>213</v>
      </c>
      <c r="CH8" s="146" t="s">
        <v>213</v>
      </c>
      <c r="CI8" s="146" t="s">
        <v>213</v>
      </c>
      <c r="CJ8" s="146" t="s">
        <v>213</v>
      </c>
      <c r="CK8" s="146" t="s">
        <v>213</v>
      </c>
      <c r="CL8" s="146" t="s">
        <v>213</v>
      </c>
      <c r="CM8" s="146" t="s">
        <v>213</v>
      </c>
      <c r="CN8" s="146" t="s">
        <v>213</v>
      </c>
      <c r="CO8" s="146" t="s">
        <v>213</v>
      </c>
      <c r="CP8" s="146" t="s">
        <v>213</v>
      </c>
      <c r="CQ8" s="146" t="s">
        <v>213</v>
      </c>
      <c r="CR8" s="146" t="s">
        <v>213</v>
      </c>
      <c r="CS8" s="146" t="s">
        <v>213</v>
      </c>
      <c r="CT8" s="146" t="s">
        <v>213</v>
      </c>
      <c r="CU8" s="146" t="s">
        <v>213</v>
      </c>
      <c r="CV8" s="146" t="s">
        <v>213</v>
      </c>
      <c r="CW8" s="146" t="s">
        <v>213</v>
      </c>
      <c r="CX8" s="146" t="s">
        <v>213</v>
      </c>
      <c r="CY8" s="146" t="s">
        <v>213</v>
      </c>
      <c r="CZ8" s="146" t="s">
        <v>213</v>
      </c>
      <c r="DA8" s="146" t="s">
        <v>213</v>
      </c>
      <c r="DB8" s="146" t="s">
        <v>213</v>
      </c>
      <c r="DC8" s="146" t="s">
        <v>213</v>
      </c>
      <c r="DD8" s="146" t="s">
        <v>213</v>
      </c>
      <c r="DE8" s="146" t="s">
        <v>213</v>
      </c>
      <c r="DF8" s="146" t="s">
        <v>213</v>
      </c>
      <c r="DG8" s="146" t="s">
        <v>213</v>
      </c>
      <c r="DH8" s="146" t="s">
        <v>213</v>
      </c>
      <c r="DI8" s="146" t="s">
        <v>213</v>
      </c>
      <c r="DJ8" s="146" t="s">
        <v>213</v>
      </c>
      <c r="DK8" s="146" t="s">
        <v>213</v>
      </c>
      <c r="DL8" s="146" t="s">
        <v>213</v>
      </c>
      <c r="DM8" s="146" t="s">
        <v>213</v>
      </c>
      <c r="DN8" s="146" t="s">
        <v>213</v>
      </c>
      <c r="DO8" s="146" t="s">
        <v>213</v>
      </c>
      <c r="DP8" s="146" t="s">
        <v>213</v>
      </c>
      <c r="DQ8" s="146" t="s">
        <v>213</v>
      </c>
      <c r="DR8" s="146" t="s">
        <v>213</v>
      </c>
      <c r="DS8" s="146" t="s">
        <v>213</v>
      </c>
      <c r="DT8" s="146" t="s">
        <v>213</v>
      </c>
      <c r="DU8" s="146" t="s">
        <v>213</v>
      </c>
      <c r="DV8" s="146" t="s">
        <v>213</v>
      </c>
      <c r="DW8" s="146" t="s">
        <v>213</v>
      </c>
      <c r="DX8" s="146" t="s">
        <v>213</v>
      </c>
      <c r="DY8" s="146" t="s">
        <v>213</v>
      </c>
      <c r="DZ8" s="146" t="s">
        <v>213</v>
      </c>
      <c r="EA8" s="146" t="s">
        <v>213</v>
      </c>
      <c r="EB8" s="146" t="s">
        <v>213</v>
      </c>
      <c r="EC8" s="146" t="s">
        <v>213</v>
      </c>
      <c r="ED8" s="146" t="s">
        <v>213</v>
      </c>
      <c r="EE8" s="146" t="s">
        <v>213</v>
      </c>
      <c r="EF8" s="146" t="s">
        <v>213</v>
      </c>
      <c r="EG8" s="146" t="s">
        <v>213</v>
      </c>
      <c r="EH8" s="146" t="s">
        <v>213</v>
      </c>
      <c r="EI8" s="146" t="s">
        <v>213</v>
      </c>
      <c r="EJ8" s="146" t="s">
        <v>213</v>
      </c>
      <c r="EK8" s="146" t="s">
        <v>213</v>
      </c>
      <c r="EL8" s="146" t="s">
        <v>213</v>
      </c>
      <c r="EM8" s="146" t="s">
        <v>213</v>
      </c>
      <c r="EN8" s="146" t="s">
        <v>213</v>
      </c>
      <c r="EO8" s="146" t="s">
        <v>213</v>
      </c>
      <c r="EP8" s="146" t="s">
        <v>213</v>
      </c>
      <c r="EQ8" s="146" t="s">
        <v>213</v>
      </c>
      <c r="ER8" s="146" t="s">
        <v>213</v>
      </c>
      <c r="ES8" s="146" t="s">
        <v>213</v>
      </c>
      <c r="ET8" s="146" t="s">
        <v>213</v>
      </c>
      <c r="EU8" s="146" t="s">
        <v>213</v>
      </c>
      <c r="EV8" s="146" t="s">
        <v>213</v>
      </c>
      <c r="EW8" s="146" t="s">
        <v>213</v>
      </c>
      <c r="EX8" s="146" t="s">
        <v>213</v>
      </c>
      <c r="EY8" s="146" t="s">
        <v>213</v>
      </c>
      <c r="EZ8" s="146" t="s">
        <v>213</v>
      </c>
      <c r="FA8" s="146" t="s">
        <v>213</v>
      </c>
      <c r="FB8" s="146" t="s">
        <v>213</v>
      </c>
      <c r="FC8" s="146" t="s">
        <v>213</v>
      </c>
      <c r="FD8" s="146" t="s">
        <v>213</v>
      </c>
      <c r="FE8" s="146" t="s">
        <v>213</v>
      </c>
      <c r="FF8" s="146" t="s">
        <v>213</v>
      </c>
      <c r="FG8" s="146" t="s">
        <v>213</v>
      </c>
      <c r="FH8" s="146" t="s">
        <v>213</v>
      </c>
      <c r="FI8" s="146" t="s">
        <v>213</v>
      </c>
      <c r="FJ8" s="146" t="s">
        <v>213</v>
      </c>
      <c r="FK8" s="146" t="s">
        <v>213</v>
      </c>
      <c r="FL8" s="146" t="s">
        <v>213</v>
      </c>
      <c r="FM8" s="146" t="s">
        <v>213</v>
      </c>
      <c r="FN8" s="146" t="s">
        <v>213</v>
      </c>
      <c r="FO8" s="146" t="s">
        <v>213</v>
      </c>
      <c r="FP8" s="146" t="s">
        <v>213</v>
      </c>
      <c r="FQ8" s="146" t="s">
        <v>213</v>
      </c>
      <c r="FR8" s="146" t="s">
        <v>213</v>
      </c>
      <c r="FS8" s="146" t="s">
        <v>213</v>
      </c>
      <c r="FT8" s="146" t="s">
        <v>213</v>
      </c>
      <c r="FU8" s="146" t="s">
        <v>213</v>
      </c>
      <c r="FV8" s="146" t="s">
        <v>213</v>
      </c>
      <c r="FW8" s="146" t="s">
        <v>213</v>
      </c>
      <c r="FX8" s="146" t="s">
        <v>213</v>
      </c>
      <c r="FY8" s="146" t="s">
        <v>213</v>
      </c>
      <c r="FZ8" s="146" t="s">
        <v>213</v>
      </c>
      <c r="GA8" s="146" t="s">
        <v>213</v>
      </c>
      <c r="GB8" s="146" t="s">
        <v>213</v>
      </c>
      <c r="GC8" s="146" t="s">
        <v>213</v>
      </c>
      <c r="GD8" s="146" t="s">
        <v>213</v>
      </c>
      <c r="GE8" s="146" t="s">
        <v>213</v>
      </c>
      <c r="GF8" s="146" t="s">
        <v>213</v>
      </c>
      <c r="GG8" s="146" t="s">
        <v>213</v>
      </c>
      <c r="GH8" s="146" t="s">
        <v>213</v>
      </c>
      <c r="GI8" s="146" t="s">
        <v>213</v>
      </c>
      <c r="GJ8" s="146" t="s">
        <v>213</v>
      </c>
      <c r="GK8" s="146" t="s">
        <v>213</v>
      </c>
      <c r="GL8" s="146" t="s">
        <v>213</v>
      </c>
      <c r="GM8" s="146" t="s">
        <v>213</v>
      </c>
      <c r="GN8" s="146" t="s">
        <v>213</v>
      </c>
      <c r="GO8" s="146" t="s">
        <v>213</v>
      </c>
      <c r="GP8" s="146" t="s">
        <v>213</v>
      </c>
      <c r="GQ8" s="146" t="s">
        <v>213</v>
      </c>
      <c r="GR8" s="146" t="s">
        <v>213</v>
      </c>
      <c r="GS8" s="146" t="s">
        <v>213</v>
      </c>
      <c r="GT8" s="146" t="s">
        <v>213</v>
      </c>
      <c r="GU8" s="146" t="s">
        <v>213</v>
      </c>
      <c r="GV8" s="146" t="s">
        <v>213</v>
      </c>
      <c r="GW8" s="146" t="s">
        <v>213</v>
      </c>
      <c r="GX8" s="146" t="s">
        <v>213</v>
      </c>
      <c r="GY8" s="146" t="s">
        <v>213</v>
      </c>
      <c r="GZ8" s="146" t="s">
        <v>213</v>
      </c>
      <c r="HA8" s="146" t="s">
        <v>213</v>
      </c>
      <c r="HB8" s="146" t="s">
        <v>213</v>
      </c>
      <c r="HC8" s="146" t="s">
        <v>213</v>
      </c>
      <c r="HD8" s="146" t="s">
        <v>213</v>
      </c>
      <c r="HE8" s="146" t="s">
        <v>213</v>
      </c>
      <c r="HF8" s="146" t="s">
        <v>213</v>
      </c>
      <c r="HG8" s="146" t="s">
        <v>213</v>
      </c>
      <c r="HH8" s="146" t="s">
        <v>213</v>
      </c>
      <c r="HI8" s="146" t="s">
        <v>213</v>
      </c>
      <c r="HJ8" s="146" t="s">
        <v>213</v>
      </c>
      <c r="HK8" s="146" t="s">
        <v>213</v>
      </c>
      <c r="HL8" s="146" t="s">
        <v>213</v>
      </c>
      <c r="HM8" s="146" t="s">
        <v>213</v>
      </c>
      <c r="HN8" s="146" t="s">
        <v>213</v>
      </c>
      <c r="HO8" s="146" t="s">
        <v>213</v>
      </c>
      <c r="HP8" s="146" t="s">
        <v>213</v>
      </c>
      <c r="HQ8" s="146" t="s">
        <v>213</v>
      </c>
      <c r="HR8" s="146" t="s">
        <v>213</v>
      </c>
      <c r="HS8" s="146" t="s">
        <v>213</v>
      </c>
      <c r="HT8" s="146" t="s">
        <v>213</v>
      </c>
      <c r="HU8" s="146" t="s">
        <v>213</v>
      </c>
      <c r="HV8" s="146" t="s">
        <v>213</v>
      </c>
      <c r="HW8" s="146" t="s">
        <v>213</v>
      </c>
      <c r="HX8" s="146" t="s">
        <v>213</v>
      </c>
      <c r="HY8" s="146" t="s">
        <v>213</v>
      </c>
      <c r="HZ8" s="146" t="s">
        <v>213</v>
      </c>
      <c r="IA8" s="146" t="s">
        <v>213</v>
      </c>
      <c r="IB8" s="146" t="s">
        <v>213</v>
      </c>
      <c r="IC8" s="146" t="s">
        <v>213</v>
      </c>
      <c r="ID8" s="146" t="s">
        <v>213</v>
      </c>
      <c r="IE8" s="146" t="s">
        <v>213</v>
      </c>
      <c r="IF8" s="146" t="s">
        <v>213</v>
      </c>
      <c r="IG8" s="146" t="s">
        <v>213</v>
      </c>
      <c r="IH8" s="146" t="s">
        <v>213</v>
      </c>
      <c r="II8" s="146" t="s">
        <v>213</v>
      </c>
      <c r="IJ8" s="146" t="s">
        <v>213</v>
      </c>
      <c r="IK8" s="146" t="s">
        <v>213</v>
      </c>
      <c r="IL8" s="146" t="s">
        <v>213</v>
      </c>
      <c r="IM8" s="146" t="s">
        <v>213</v>
      </c>
      <c r="IN8" s="146" t="s">
        <v>213</v>
      </c>
      <c r="IO8" s="146" t="s">
        <v>213</v>
      </c>
      <c r="IP8" s="146" t="s">
        <v>213</v>
      </c>
      <c r="IQ8" s="146" t="s">
        <v>213</v>
      </c>
      <c r="IR8" s="146" t="s">
        <v>213</v>
      </c>
      <c r="IS8" s="146" t="s">
        <v>213</v>
      </c>
      <c r="IT8" s="146" t="s">
        <v>213</v>
      </c>
      <c r="IU8" s="146" t="s">
        <v>213</v>
      </c>
      <c r="IV8" s="146" t="s">
        <v>213</v>
      </c>
    </row>
    <row r="9" spans="1:3" ht="12">
      <c r="A9" s="61"/>
      <c r="B9" s="61"/>
      <c r="C9" s="61"/>
    </row>
    <row r="10" ht="12">
      <c r="A10" s="1" t="s">
        <v>111</v>
      </c>
    </row>
    <row r="12" spans="1:12" ht="12">
      <c r="A12" s="91" t="s">
        <v>122</v>
      </c>
      <c r="B12" s="92"/>
      <c r="C12" s="92"/>
      <c r="D12" s="92"/>
      <c r="E12" s="92"/>
      <c r="F12" s="92"/>
      <c r="G12" s="92"/>
      <c r="H12" s="92"/>
      <c r="I12" s="92"/>
      <c r="J12" s="92"/>
      <c r="K12" s="92"/>
      <c r="L12" s="92"/>
    </row>
    <row r="13" spans="1:12" ht="12">
      <c r="A13" s="92"/>
      <c r="B13" s="150" t="s">
        <v>11</v>
      </c>
      <c r="C13" s="150" t="s">
        <v>0</v>
      </c>
      <c r="D13" s="150" t="s">
        <v>1</v>
      </c>
      <c r="E13" s="150" t="s">
        <v>2</v>
      </c>
      <c r="F13" s="150" t="s">
        <v>3</v>
      </c>
      <c r="G13" s="150" t="s">
        <v>4</v>
      </c>
      <c r="H13" s="150" t="s">
        <v>5</v>
      </c>
      <c r="I13" s="150" t="s">
        <v>6</v>
      </c>
      <c r="J13" s="150" t="s">
        <v>7</v>
      </c>
      <c r="K13" s="150" t="s">
        <v>8</v>
      </c>
      <c r="L13" s="150" t="s">
        <v>9</v>
      </c>
    </row>
    <row r="14" spans="1:12" ht="12">
      <c r="A14" s="93" t="str">
        <f>'Op Assumptions'!B10</f>
        <v>Cattle</v>
      </c>
      <c r="B14" s="92">
        <v>0</v>
      </c>
      <c r="C14" s="92">
        <f>'Market Projection'!B16</f>
        <v>441875</v>
      </c>
      <c r="D14" s="92">
        <f>'Market Projection'!C16</f>
        <v>446293.75</v>
      </c>
      <c r="E14" s="92">
        <f>'Market Projection'!D16</f>
        <v>450756.68749999994</v>
      </c>
      <c r="F14" s="92">
        <f>'Market Projection'!E16</f>
        <v>455264.254375</v>
      </c>
      <c r="G14" s="92">
        <f>'Market Projection'!F16</f>
        <v>459816.89691874996</v>
      </c>
      <c r="H14" s="92">
        <f>'Market Projection'!G16</f>
        <v>464415.06588793744</v>
      </c>
      <c r="I14" s="92">
        <f>'Market Projection'!H16</f>
        <v>469059.2165468168</v>
      </c>
      <c r="J14" s="92">
        <f>'Market Projection'!I16</f>
        <v>473749.80871228495</v>
      </c>
      <c r="K14" s="92">
        <f>'Market Projection'!J16</f>
        <v>478487.3067994079</v>
      </c>
      <c r="L14" s="92">
        <f>'Market Projection'!K16</f>
        <v>483272.17986740195</v>
      </c>
    </row>
    <row r="15" spans="1:12" ht="12">
      <c r="A15" s="93" t="str">
        <f>'Op Assumptions'!E10</f>
        <v>Hogs</v>
      </c>
      <c r="B15" s="92">
        <v>0</v>
      </c>
      <c r="C15" s="92">
        <f>'Market Projection'!B21</f>
        <v>71281.25</v>
      </c>
      <c r="D15" s="92">
        <f>'Market Projection'!C21</f>
        <v>71994.0625</v>
      </c>
      <c r="E15" s="92">
        <f>'Market Projection'!D21</f>
        <v>72714.003125</v>
      </c>
      <c r="F15" s="92">
        <f>'Market Projection'!E21</f>
        <v>73441.14315625001</v>
      </c>
      <c r="G15" s="92">
        <f>'Market Projection'!F21</f>
        <v>74175.5545878125</v>
      </c>
      <c r="H15" s="92">
        <f>'Market Projection'!G21</f>
        <v>74917.31013369063</v>
      </c>
      <c r="I15" s="92">
        <f>'Market Projection'!H21</f>
        <v>75666.48323502754</v>
      </c>
      <c r="J15" s="92">
        <f>'Market Projection'!I21</f>
        <v>76423.14806737781</v>
      </c>
      <c r="K15" s="92">
        <f>'Market Projection'!J21</f>
        <v>77187.3795480516</v>
      </c>
      <c r="L15" s="92">
        <f>'Market Projection'!K21</f>
        <v>77959.25334353211</v>
      </c>
    </row>
    <row r="16" spans="1:12" ht="12">
      <c r="A16" s="93" t="str">
        <f>'Op Assumptions'!B22</f>
        <v>Lambs</v>
      </c>
      <c r="B16" s="92">
        <v>0</v>
      </c>
      <c r="C16" s="92">
        <f>'Market Projection'!B26</f>
        <v>5312.5</v>
      </c>
      <c r="D16" s="92">
        <f>'Market Projection'!C26</f>
        <v>5365.625</v>
      </c>
      <c r="E16" s="92">
        <f>'Market Projection'!D26</f>
        <v>5419.28125</v>
      </c>
      <c r="F16" s="92">
        <f>'Market Projection'!E26</f>
        <v>5473.4740625</v>
      </c>
      <c r="G16" s="92">
        <f>'Market Projection'!F26</f>
        <v>5528.2088031250005</v>
      </c>
      <c r="H16" s="92">
        <f>'Market Projection'!G26</f>
        <v>5583.490891156251</v>
      </c>
      <c r="I16" s="92">
        <f>'Market Projection'!H26</f>
        <v>5639.325800067813</v>
      </c>
      <c r="J16" s="92">
        <f>'Market Projection'!I26</f>
        <v>5695.719058068492</v>
      </c>
      <c r="K16" s="92">
        <f>'Market Projection'!J26</f>
        <v>5752.676248649177</v>
      </c>
      <c r="L16" s="92">
        <f>'Market Projection'!K26</f>
        <v>5810.203011135669</v>
      </c>
    </row>
    <row r="17" spans="1:12" ht="12">
      <c r="A17" s="93" t="str">
        <f>'Op Assumptions'!E22</f>
        <v>Deer</v>
      </c>
      <c r="B17" s="92">
        <v>0</v>
      </c>
      <c r="C17" s="92">
        <f>'Market Projection'!B31</f>
        <v>24000</v>
      </c>
      <c r="D17" s="92">
        <f>'Market Projection'!C31</f>
        <v>24240</v>
      </c>
      <c r="E17" s="92">
        <f>'Market Projection'!D31</f>
        <v>24482.4</v>
      </c>
      <c r="F17" s="92">
        <f>'Market Projection'!E31</f>
        <v>24727.224000000002</v>
      </c>
      <c r="G17" s="92">
        <f>'Market Projection'!F31</f>
        <v>24974.49624</v>
      </c>
      <c r="H17" s="92">
        <f>'Market Projection'!G31</f>
        <v>25224.2412024</v>
      </c>
      <c r="I17" s="92">
        <f>'Market Projection'!H31</f>
        <v>25476.483614424003</v>
      </c>
      <c r="J17" s="92">
        <f>'Market Projection'!I31</f>
        <v>25731.248450568244</v>
      </c>
      <c r="K17" s="92">
        <f>'Market Projection'!J31</f>
        <v>25988.560935073925</v>
      </c>
      <c r="L17" s="92">
        <f>'Market Projection'!K31</f>
        <v>26248.446544424663</v>
      </c>
    </row>
    <row r="18" spans="1:12" ht="12">
      <c r="A18" s="93" t="str">
        <f>'Op Assumptions'!E31</f>
        <v>Retail Sales</v>
      </c>
      <c r="B18" s="92">
        <v>0</v>
      </c>
      <c r="C18" s="92">
        <f>'Market Projection'!B36</f>
        <v>35000</v>
      </c>
      <c r="D18" s="92">
        <f>'Market Projection'!C36</f>
        <v>36057</v>
      </c>
      <c r="E18" s="92">
        <f>'Market Projection'!D36</f>
        <v>37145.92140000001</v>
      </c>
      <c r="F18" s="92">
        <f>'Market Projection'!E36</f>
        <v>38267.72822628</v>
      </c>
      <c r="G18" s="92">
        <f>'Market Projection'!F36</f>
        <v>39423.413618713654</v>
      </c>
      <c r="H18" s="92">
        <f>'Market Projection'!G36</f>
        <v>40614.00070999881</v>
      </c>
      <c r="I18" s="92">
        <f>'Market Projection'!H36</f>
        <v>41840.54353144077</v>
      </c>
      <c r="J18" s="92">
        <f>'Market Projection'!I36</f>
        <v>43104.12794609028</v>
      </c>
      <c r="K18" s="92">
        <f>'Market Projection'!J36</f>
        <v>44405.87261006221</v>
      </c>
      <c r="L18" s="92">
        <f>'Market Projection'!K36</f>
        <v>45746.92996288609</v>
      </c>
    </row>
    <row r="19" spans="1:12" ht="12">
      <c r="A19" s="93"/>
      <c r="B19" s="92"/>
      <c r="C19" s="92"/>
      <c r="D19" s="92"/>
      <c r="E19" s="92"/>
      <c r="F19" s="92"/>
      <c r="G19" s="92"/>
      <c r="H19" s="92"/>
      <c r="I19" s="92"/>
      <c r="J19" s="92"/>
      <c r="K19" s="92"/>
      <c r="L19" s="92"/>
    </row>
    <row r="20" spans="1:12" ht="12">
      <c r="A20" s="93" t="s">
        <v>53</v>
      </c>
      <c r="B20" s="93">
        <f>SUM(B14:B18)</f>
        <v>0</v>
      </c>
      <c r="C20" s="93">
        <f>SUM(C14:C18)</f>
        <v>577468.75</v>
      </c>
      <c r="D20" s="93">
        <f aca="true" t="shared" si="0" ref="D20:L20">SUM(D14:D18)</f>
        <v>583950.4375</v>
      </c>
      <c r="E20" s="93">
        <f t="shared" si="0"/>
        <v>590518.293275</v>
      </c>
      <c r="F20" s="93">
        <f t="shared" si="0"/>
        <v>597173.8238200301</v>
      </c>
      <c r="G20" s="93">
        <f t="shared" si="0"/>
        <v>603918.570168401</v>
      </c>
      <c r="H20" s="93">
        <f t="shared" si="0"/>
        <v>610754.108825183</v>
      </c>
      <c r="I20" s="93">
        <f t="shared" si="0"/>
        <v>617682.052727777</v>
      </c>
      <c r="J20" s="93">
        <f t="shared" si="0"/>
        <v>624704.0522343898</v>
      </c>
      <c r="K20" s="93">
        <f t="shared" si="0"/>
        <v>631821.7961412447</v>
      </c>
      <c r="L20" s="93">
        <f t="shared" si="0"/>
        <v>639037.0127293805</v>
      </c>
    </row>
    <row r="21" spans="1:12" ht="12">
      <c r="A21" s="92"/>
      <c r="B21" s="92"/>
      <c r="C21" s="92"/>
      <c r="D21" s="92"/>
      <c r="E21" s="92"/>
      <c r="F21" s="92"/>
      <c r="G21" s="92"/>
      <c r="H21" s="92"/>
      <c r="I21" s="92"/>
      <c r="J21" s="92"/>
      <c r="K21" s="92"/>
      <c r="L21" s="92"/>
    </row>
    <row r="22" spans="1:12" ht="12">
      <c r="A22" s="91" t="s">
        <v>54</v>
      </c>
      <c r="B22" s="92"/>
      <c r="C22" s="92"/>
      <c r="D22" s="92"/>
      <c r="E22" s="92"/>
      <c r="F22" s="92"/>
      <c r="G22" s="92"/>
      <c r="H22" s="92"/>
      <c r="I22" s="92"/>
      <c r="J22" s="92"/>
      <c r="K22" s="92"/>
      <c r="L22" s="92"/>
    </row>
    <row r="23" spans="1:12" ht="12">
      <c r="A23" s="93" t="s">
        <v>37</v>
      </c>
      <c r="B23" s="92">
        <f>'Expense Projection'!B23</f>
        <v>0</v>
      </c>
      <c r="C23" s="92">
        <f>'Expense Projection'!C23</f>
        <v>363845.5</v>
      </c>
      <c r="D23" s="92">
        <f>'Expense Projection'!D23</f>
        <v>367887.955</v>
      </c>
      <c r="E23" s="92">
        <f>'Expense Projection'!E23</f>
        <v>371983.03535</v>
      </c>
      <c r="F23" s="92">
        <f>'Expense Projection'!F23</f>
        <v>376131.63576766</v>
      </c>
      <c r="G23" s="92">
        <f>'Expense Projection'!G23</f>
        <v>380334.6710454343</v>
      </c>
      <c r="H23" s="92">
        <f>'Expense Projection'!H23</f>
        <v>384593.0765873732</v>
      </c>
      <c r="I23" s="92">
        <f>'Expense Projection'!I23</f>
        <v>388907.8089614423</v>
      </c>
      <c r="J23" s="92">
        <f>'Expense Projection'!J23</f>
        <v>393279.8464678197</v>
      </c>
      <c r="K23" s="92">
        <f>'Expense Projection'!K23</f>
        <v>397710.1897236471</v>
      </c>
      <c r="L23" s="92">
        <f>'Expense Projection'!L23</f>
        <v>402199.8622647254</v>
      </c>
    </row>
    <row r="24" spans="1:12" ht="12">
      <c r="A24" s="93" t="s">
        <v>39</v>
      </c>
      <c r="B24" s="92">
        <f>'Expense Projection'!B36</f>
        <v>0</v>
      </c>
      <c r="C24" s="92">
        <f>'Expense Projection'!C36</f>
        <v>97967.93347997435</v>
      </c>
      <c r="D24" s="92">
        <f>'Expense Projection'!D36</f>
        <v>115349.35163415017</v>
      </c>
      <c r="E24" s="92">
        <f>'Expense Projection'!E36</f>
        <v>100358.01666780321</v>
      </c>
      <c r="F24" s="92">
        <f>'Expense Projection'!F36</f>
        <v>88980.59426176174</v>
      </c>
      <c r="G24" s="92">
        <f>'Expense Projection'!G36</f>
        <v>80158.57613818935</v>
      </c>
      <c r="H24" s="92">
        <f>'Expense Projection'!H36</f>
        <v>77838.43975307135</v>
      </c>
      <c r="I24" s="92">
        <f>'Expense Projection'!I36</f>
        <v>75392.6088647329</v>
      </c>
      <c r="J24" s="92">
        <f>'Expense Projection'!J36</f>
        <v>64374.40608151436</v>
      </c>
      <c r="K24" s="92">
        <f>'Expense Projection'!K36</f>
        <v>53190.32432492397</v>
      </c>
      <c r="L24" s="92">
        <f>'Expense Projection'!L36</f>
        <v>50171.17509529619</v>
      </c>
    </row>
    <row r="25" spans="1:12" ht="12">
      <c r="A25" s="93" t="s">
        <v>49</v>
      </c>
      <c r="B25" s="92">
        <f>'Expense Projection'!B43</f>
        <v>0</v>
      </c>
      <c r="C25" s="92">
        <f>'Expense Projection'!C43</f>
        <v>17160</v>
      </c>
      <c r="D25" s="92">
        <f>'Expense Projection'!D43</f>
        <v>17331.6</v>
      </c>
      <c r="E25" s="92">
        <f>'Expense Projection'!E43</f>
        <v>17504.916</v>
      </c>
      <c r="F25" s="92">
        <f>'Expense Projection'!F43</f>
        <v>17679.96516</v>
      </c>
      <c r="G25" s="92">
        <f>'Expense Projection'!G43</f>
        <v>17856.764811600002</v>
      </c>
      <c r="H25" s="92">
        <f>'Expense Projection'!H43</f>
        <v>18035.332459716003</v>
      </c>
      <c r="I25" s="92">
        <f>'Expense Projection'!I43</f>
        <v>18215.685784313166</v>
      </c>
      <c r="J25" s="92">
        <f>'Expense Projection'!J43</f>
        <v>18397.842642156298</v>
      </c>
      <c r="K25" s="92">
        <f>'Expense Projection'!K43</f>
        <v>18581.82106857786</v>
      </c>
      <c r="L25" s="92">
        <f>'Expense Projection'!L43</f>
        <v>18767.63927926364</v>
      </c>
    </row>
    <row r="26" spans="1:12" ht="12">
      <c r="A26" s="93"/>
      <c r="B26" s="92"/>
      <c r="C26" s="92"/>
      <c r="D26" s="92"/>
      <c r="E26" s="92"/>
      <c r="F26" s="92"/>
      <c r="G26" s="92"/>
      <c r="H26" s="92"/>
      <c r="I26" s="92"/>
      <c r="J26" s="92"/>
      <c r="K26" s="92"/>
      <c r="L26" s="92"/>
    </row>
    <row r="27" spans="1:12" ht="12">
      <c r="A27" s="93"/>
      <c r="B27" s="92"/>
      <c r="C27" s="92"/>
      <c r="D27" s="92"/>
      <c r="E27" s="92"/>
      <c r="F27" s="92"/>
      <c r="G27" s="92"/>
      <c r="H27" s="92"/>
      <c r="I27" s="92"/>
      <c r="J27" s="92"/>
      <c r="K27" s="92"/>
      <c r="L27" s="92"/>
    </row>
    <row r="28" spans="1:12" ht="12">
      <c r="A28" s="92"/>
      <c r="B28" s="92"/>
      <c r="C28" s="92"/>
      <c r="D28" s="92"/>
      <c r="E28" s="92"/>
      <c r="F28" s="92"/>
      <c r="G28" s="92"/>
      <c r="H28" s="92"/>
      <c r="I28" s="92"/>
      <c r="J28" s="92"/>
      <c r="K28" s="92"/>
      <c r="L28" s="92"/>
    </row>
    <row r="29" spans="1:12" ht="12">
      <c r="A29" s="93" t="s">
        <v>52</v>
      </c>
      <c r="B29" s="93">
        <f aca="true" t="shared" si="1" ref="B29:L29">SUM(B23:B25)</f>
        <v>0</v>
      </c>
      <c r="C29" s="93">
        <f t="shared" si="1"/>
        <v>478973.43347997434</v>
      </c>
      <c r="D29" s="93">
        <f t="shared" si="1"/>
        <v>500568.9066341502</v>
      </c>
      <c r="E29" s="93">
        <f t="shared" si="1"/>
        <v>489845.9680178033</v>
      </c>
      <c r="F29" s="93">
        <f t="shared" si="1"/>
        <v>482792.19518942176</v>
      </c>
      <c r="G29" s="93">
        <f t="shared" si="1"/>
        <v>478350.01199522364</v>
      </c>
      <c r="H29" s="93">
        <f t="shared" si="1"/>
        <v>480466.8488001606</v>
      </c>
      <c r="I29" s="93">
        <f t="shared" si="1"/>
        <v>482516.1036104884</v>
      </c>
      <c r="J29" s="93">
        <f t="shared" si="1"/>
        <v>476052.09519149037</v>
      </c>
      <c r="K29" s="93">
        <f t="shared" si="1"/>
        <v>469482.33511714893</v>
      </c>
      <c r="L29" s="93">
        <f t="shared" si="1"/>
        <v>471138.6766392852</v>
      </c>
    </row>
    <row r="30" spans="1:12" ht="12">
      <c r="A30" s="93"/>
      <c r="B30" s="93"/>
      <c r="C30" s="93"/>
      <c r="D30" s="93"/>
      <c r="E30" s="93"/>
      <c r="F30" s="93"/>
      <c r="G30" s="93"/>
      <c r="H30" s="93"/>
      <c r="I30" s="93"/>
      <c r="J30" s="93"/>
      <c r="K30" s="93"/>
      <c r="L30" s="93"/>
    </row>
    <row r="31" spans="1:12" ht="12">
      <c r="A31" s="93" t="s">
        <v>112</v>
      </c>
      <c r="B31" s="92">
        <f aca="true" t="shared" si="2" ref="B31:L31">+B20-B29</f>
        <v>0</v>
      </c>
      <c r="C31" s="92">
        <f t="shared" si="2"/>
        <v>98495.31652002566</v>
      </c>
      <c r="D31" s="92">
        <f t="shared" si="2"/>
        <v>83381.53086584981</v>
      </c>
      <c r="E31" s="92">
        <f t="shared" si="2"/>
        <v>100672.32525719667</v>
      </c>
      <c r="F31" s="92">
        <f t="shared" si="2"/>
        <v>114381.62863060832</v>
      </c>
      <c r="G31" s="92">
        <f t="shared" si="2"/>
        <v>125568.55817317736</v>
      </c>
      <c r="H31" s="92">
        <f t="shared" si="2"/>
        <v>130287.26002502244</v>
      </c>
      <c r="I31" s="92">
        <f t="shared" si="2"/>
        <v>135165.94911728863</v>
      </c>
      <c r="J31" s="92">
        <f t="shared" si="2"/>
        <v>148651.95704289945</v>
      </c>
      <c r="K31" s="92">
        <f t="shared" si="2"/>
        <v>162339.46102409577</v>
      </c>
      <c r="L31" s="92">
        <f t="shared" si="2"/>
        <v>167898.33609009534</v>
      </c>
    </row>
    <row r="32" spans="1:12" ht="12">
      <c r="A32" s="93"/>
      <c r="B32" s="92"/>
      <c r="C32" s="92"/>
      <c r="D32" s="92"/>
      <c r="E32" s="92"/>
      <c r="F32" s="92"/>
      <c r="G32" s="92"/>
      <c r="H32" s="92"/>
      <c r="I32" s="92"/>
      <c r="J32" s="92"/>
      <c r="K32" s="92"/>
      <c r="L32" s="92"/>
    </row>
    <row r="33" spans="1:12" ht="12">
      <c r="A33" s="93" t="s">
        <v>113</v>
      </c>
      <c r="B33" s="94">
        <f>IF(B31&gt;0,('Op Assumptions'!$H$23*B31),0)</f>
        <v>0</v>
      </c>
      <c r="C33" s="94">
        <f>IF(C31&gt;0,('Op Assumptions'!$H$23*C31),0)</f>
        <v>27578.68862560719</v>
      </c>
      <c r="D33" s="94">
        <f>IF(D31&gt;0,('Op Assumptions'!$H$23*D31),0)</f>
        <v>23346.828642437948</v>
      </c>
      <c r="E33" s="94">
        <f>IF(E31&gt;0,('Op Assumptions'!$H$23*E31),0)</f>
        <v>28188.25107201507</v>
      </c>
      <c r="F33" s="94">
        <f>IF(F31&gt;0,('Op Assumptions'!$H$23*F31),0)</f>
        <v>32026.85601657033</v>
      </c>
      <c r="G33" s="94">
        <f>IF(G31&gt;0,('Op Assumptions'!$H$23*G31),0)</f>
        <v>35159.196288489664</v>
      </c>
      <c r="H33" s="94">
        <f>IF(H31&gt;0,('Op Assumptions'!$H$23*H31),0)</f>
        <v>36480.432807006284</v>
      </c>
      <c r="I33" s="94">
        <f>IF(I31&gt;0,('Op Assumptions'!$H$23*I31),0)</f>
        <v>37846.46575284082</v>
      </c>
      <c r="J33" s="94">
        <f>IF(J31&gt;0,('Op Assumptions'!$H$23*J31),0)</f>
        <v>41622.54797201185</v>
      </c>
      <c r="K33" s="94">
        <f>IF(K31&gt;0,('Op Assumptions'!$H$23*K31),0)</f>
        <v>45455.04908674682</v>
      </c>
      <c r="L33" s="94">
        <f>IF(L31&gt;0,('Op Assumptions'!$H$23*L31),0)</f>
        <v>47011.5341052267</v>
      </c>
    </row>
    <row r="34" spans="1:12" ht="12">
      <c r="A34" s="93"/>
      <c r="B34" s="92"/>
      <c r="C34" s="92"/>
      <c r="D34" s="92"/>
      <c r="E34" s="92"/>
      <c r="F34" s="92"/>
      <c r="G34" s="92"/>
      <c r="H34" s="92"/>
      <c r="I34" s="92"/>
      <c r="J34" s="92"/>
      <c r="K34" s="92"/>
      <c r="L34" s="92"/>
    </row>
    <row r="35" spans="1:12" ht="12">
      <c r="A35" s="93" t="s">
        <v>114</v>
      </c>
      <c r="B35" s="93">
        <f aca="true" t="shared" si="3" ref="B35:L35">+B31-B33</f>
        <v>0</v>
      </c>
      <c r="C35" s="93">
        <f t="shared" si="3"/>
        <v>70916.62789441847</v>
      </c>
      <c r="D35" s="93">
        <f t="shared" si="3"/>
        <v>60034.70222341186</v>
      </c>
      <c r="E35" s="93">
        <f t="shared" si="3"/>
        <v>72484.0741851816</v>
      </c>
      <c r="F35" s="93">
        <f t="shared" si="3"/>
        <v>82354.772614038</v>
      </c>
      <c r="G35" s="93">
        <f t="shared" si="3"/>
        <v>90409.36188468769</v>
      </c>
      <c r="H35" s="93">
        <f t="shared" si="3"/>
        <v>93806.82721801614</v>
      </c>
      <c r="I35" s="93">
        <f t="shared" si="3"/>
        <v>97319.4833644478</v>
      </c>
      <c r="J35" s="93">
        <f t="shared" si="3"/>
        <v>107029.4090708876</v>
      </c>
      <c r="K35" s="93">
        <f t="shared" si="3"/>
        <v>116884.41193734895</v>
      </c>
      <c r="L35" s="93">
        <f t="shared" si="3"/>
        <v>120886.80198486864</v>
      </c>
    </row>
    <row r="36" spans="1:12" ht="12">
      <c r="A36" s="92"/>
      <c r="B36" s="92"/>
      <c r="C36" s="92"/>
      <c r="D36" s="92"/>
      <c r="E36" s="92"/>
      <c r="F36" s="92"/>
      <c r="G36" s="92"/>
      <c r="H36" s="92"/>
      <c r="I36" s="92"/>
      <c r="J36" s="92"/>
      <c r="K36" s="92"/>
      <c r="L36" s="92"/>
    </row>
    <row r="37" spans="1:12" ht="12">
      <c r="A37" s="92"/>
      <c r="B37" s="92"/>
      <c r="C37" s="92"/>
      <c r="D37" s="92"/>
      <c r="E37" s="92"/>
      <c r="F37" s="92"/>
      <c r="G37" s="92"/>
      <c r="H37" s="92"/>
      <c r="I37" s="92"/>
      <c r="J37" s="92"/>
      <c r="K37" s="92"/>
      <c r="L37" s="92"/>
    </row>
    <row r="38" spans="1:12" ht="12">
      <c r="A38" s="92"/>
      <c r="B38" s="92"/>
      <c r="C38" s="92"/>
      <c r="D38" s="92"/>
      <c r="E38" s="92"/>
      <c r="F38" s="92"/>
      <c r="G38" s="92"/>
      <c r="H38" s="92"/>
      <c r="I38" s="92"/>
      <c r="J38" s="92"/>
      <c r="K38" s="92"/>
      <c r="L38" s="92"/>
    </row>
    <row r="39" spans="1:12" ht="12">
      <c r="A39" s="91" t="s">
        <v>128</v>
      </c>
      <c r="B39" s="92"/>
      <c r="C39" s="92"/>
      <c r="D39" s="92"/>
      <c r="E39" s="92"/>
      <c r="F39" s="92"/>
      <c r="G39" s="92"/>
      <c r="H39" s="92"/>
      <c r="I39" s="92"/>
      <c r="J39" s="92"/>
      <c r="K39" s="92"/>
      <c r="L39" s="92"/>
    </row>
    <row r="40" spans="1:12" ht="12">
      <c r="A40" s="92"/>
      <c r="B40" s="150" t="str">
        <f aca="true" t="shared" si="4" ref="B40:L40">B13</f>
        <v>Year 0</v>
      </c>
      <c r="C40" s="150" t="str">
        <f t="shared" si="4"/>
        <v>Year 1</v>
      </c>
      <c r="D40" s="150" t="str">
        <f t="shared" si="4"/>
        <v>Year 2</v>
      </c>
      <c r="E40" s="150" t="str">
        <f t="shared" si="4"/>
        <v>Year 3</v>
      </c>
      <c r="F40" s="150" t="str">
        <f t="shared" si="4"/>
        <v>Year 4</v>
      </c>
      <c r="G40" s="150" t="str">
        <f t="shared" si="4"/>
        <v>Year 5</v>
      </c>
      <c r="H40" s="150" t="str">
        <f t="shared" si="4"/>
        <v>Year 6</v>
      </c>
      <c r="I40" s="150" t="str">
        <f t="shared" si="4"/>
        <v>Year 7</v>
      </c>
      <c r="J40" s="150" t="str">
        <f t="shared" si="4"/>
        <v>Year 8</v>
      </c>
      <c r="K40" s="150" t="str">
        <f t="shared" si="4"/>
        <v>Year 9</v>
      </c>
      <c r="L40" s="150" t="str">
        <f t="shared" si="4"/>
        <v>Year 10</v>
      </c>
    </row>
    <row r="41" spans="1:12" ht="12">
      <c r="A41" s="92" t="s">
        <v>124</v>
      </c>
      <c r="B41" s="94">
        <f aca="true" t="shared" si="5" ref="B41:L41">B35</f>
        <v>0</v>
      </c>
      <c r="C41" s="94">
        <f t="shared" si="5"/>
        <v>70916.62789441847</v>
      </c>
      <c r="D41" s="94">
        <f t="shared" si="5"/>
        <v>60034.70222341186</v>
      </c>
      <c r="E41" s="94">
        <f t="shared" si="5"/>
        <v>72484.0741851816</v>
      </c>
      <c r="F41" s="94">
        <f t="shared" si="5"/>
        <v>82354.772614038</v>
      </c>
      <c r="G41" s="94">
        <f t="shared" si="5"/>
        <v>90409.36188468769</v>
      </c>
      <c r="H41" s="94">
        <f t="shared" si="5"/>
        <v>93806.82721801614</v>
      </c>
      <c r="I41" s="94">
        <f t="shared" si="5"/>
        <v>97319.4833644478</v>
      </c>
      <c r="J41" s="94">
        <f t="shared" si="5"/>
        <v>107029.4090708876</v>
      </c>
      <c r="K41" s="94">
        <f t="shared" si="5"/>
        <v>116884.41193734895</v>
      </c>
      <c r="L41" s="94">
        <f t="shared" si="5"/>
        <v>120886.80198486864</v>
      </c>
    </row>
    <row r="42" spans="1:12" ht="12">
      <c r="A42" s="92" t="s">
        <v>48</v>
      </c>
      <c r="B42" s="94">
        <v>0</v>
      </c>
      <c r="C42" s="94">
        <f>'PP&amp;E'!B56</f>
        <v>34003.864629974356</v>
      </c>
      <c r="D42" s="94">
        <f>'PP&amp;E'!C56</f>
        <v>53126.10960997436</v>
      </c>
      <c r="E42" s="94">
        <f>'PP&amp;E'!D56</f>
        <v>40003.000309974355</v>
      </c>
      <c r="F42" s="94">
        <f>'PP&amp;E'!E56</f>
        <v>30629.35080997436</v>
      </c>
      <c r="G42" s="94">
        <f>'PP&amp;E'!F56</f>
        <v>23955.312365974358</v>
      </c>
      <c r="H42" s="94">
        <f>'PP&amp;E'!G56</f>
        <v>23936.56506697436</v>
      </c>
      <c r="I42" s="94">
        <f>'PP&amp;E'!H56</f>
        <v>23955.312365974358</v>
      </c>
      <c r="J42" s="94">
        <f>'PP&amp;E'!I56</f>
        <v>15575.26971297436</v>
      </c>
      <c r="K42" s="94">
        <f>'PP&amp;E'!J56</f>
        <v>7213.974358974359</v>
      </c>
      <c r="L42" s="94">
        <f>'PP&amp;E'!K56</f>
        <v>7213.974358974359</v>
      </c>
    </row>
    <row r="43" spans="1:12" ht="12">
      <c r="A43" s="92" t="s">
        <v>125</v>
      </c>
      <c r="B43" s="94">
        <v>0</v>
      </c>
      <c r="C43" s="94">
        <f>'Loan Amortization'!B26</f>
        <v>33520.93630918704</v>
      </c>
      <c r="D43" s="94">
        <f>'Loan Amortization'!C26</f>
        <v>35615.99482851123</v>
      </c>
      <c r="E43" s="94">
        <f>'Loan Amortization'!D26</f>
        <v>37841.99450529318</v>
      </c>
      <c r="F43" s="94">
        <f>'Loan Amortization'!E26</f>
        <v>40207.119161874005</v>
      </c>
      <c r="G43" s="94">
        <f>'Loan Amortization'!F26</f>
        <v>42720.064109491126</v>
      </c>
      <c r="H43" s="94">
        <f>'Loan Amortization'!G26</f>
        <v>45390.068116334325</v>
      </c>
      <c r="I43" s="94">
        <f>'Loan Amortization'!H26</f>
        <v>48226.94737360522</v>
      </c>
      <c r="J43" s="94">
        <f>'Loan Amortization'!I26</f>
        <v>51241.13158445555</v>
      </c>
      <c r="K43" s="94">
        <f>'Loan Amortization'!J26</f>
        <v>54443.70230848402</v>
      </c>
      <c r="L43" s="94">
        <f>'Loan Amortization'!K26</f>
        <v>57846.43370276427</v>
      </c>
    </row>
    <row r="44" spans="1:13" ht="12">
      <c r="A44" s="93" t="s">
        <v>126</v>
      </c>
      <c r="B44" s="93">
        <f aca="true" t="shared" si="6" ref="B44:L44">B41+B42-B43</f>
        <v>0</v>
      </c>
      <c r="C44" s="93">
        <f t="shared" si="6"/>
        <v>71399.55621520578</v>
      </c>
      <c r="D44" s="93">
        <f t="shared" si="6"/>
        <v>77544.81700487499</v>
      </c>
      <c r="E44" s="93">
        <f t="shared" si="6"/>
        <v>74645.07998986277</v>
      </c>
      <c r="F44" s="93">
        <f t="shared" si="6"/>
        <v>72777.00426213836</v>
      </c>
      <c r="G44" s="93">
        <f t="shared" si="6"/>
        <v>71644.61014117092</v>
      </c>
      <c r="H44" s="93">
        <f t="shared" si="6"/>
        <v>72353.32416865618</v>
      </c>
      <c r="I44" s="93">
        <f t="shared" si="6"/>
        <v>73047.84835681695</v>
      </c>
      <c r="J44" s="93">
        <f t="shared" si="6"/>
        <v>71363.54719940641</v>
      </c>
      <c r="K44" s="93">
        <f t="shared" si="6"/>
        <v>69654.6839878393</v>
      </c>
      <c r="L44" s="93">
        <f t="shared" si="6"/>
        <v>70254.34264107872</v>
      </c>
      <c r="M44" s="92">
        <f>AVERAGE(C44:L44)</f>
        <v>72468.48139670504</v>
      </c>
    </row>
    <row r="45" ht="12">
      <c r="A45" s="1" t="s">
        <v>130</v>
      </c>
    </row>
  </sheetData>
  <sheetProtection password="C977" sheet="1" objects="1" scenarios="1" selectLockedCells="1"/>
  <hyperlinks>
    <hyperlink ref="A5" location="'Op Assumptions'!A1" display="Operating/Production Assumptions"/>
    <hyperlink ref="A6" location="'Personnel Expenses'!A1" display="Personnel Expenses"/>
    <hyperlink ref="A7" location="'PP&amp;E'!A1" display="Plant, Property, &amp; Equipment (PP&amp;E)"/>
    <hyperlink ref="C5" location="'Return On Investment'!A1" display="Return on Investment"/>
  </hyperlinks>
  <printOptions/>
  <pageMargins left="0.75" right="0.75" top="1" bottom="1" header="0.5" footer="0.5"/>
  <pageSetup fitToHeight="1" fitToWidth="1" horizontalDpi="600" verticalDpi="600" orientation="landscape" scale="77"/>
</worksheet>
</file>

<file path=xl/worksheets/sheet8.xml><?xml version="1.0" encoding="utf-8"?>
<worksheet xmlns="http://schemas.openxmlformats.org/spreadsheetml/2006/main" xmlns:r="http://schemas.openxmlformats.org/officeDocument/2006/relationships">
  <sheetPr>
    <pageSetUpPr fitToPage="1"/>
  </sheetPr>
  <dimension ref="A2:N62"/>
  <sheetViews>
    <sheetView showGridLines="0" zoomScalePageLayoutView="0" workbookViewId="0" topLeftCell="A1">
      <selection activeCell="A5" sqref="A5"/>
    </sheetView>
  </sheetViews>
  <sheetFormatPr defaultColWidth="8.8515625" defaultRowHeight="12.75"/>
  <cols>
    <col min="1" max="1" width="22.00390625" style="0" bestFit="1" customWidth="1"/>
    <col min="2" max="3" width="12.7109375" style="0" customWidth="1"/>
    <col min="4" max="4" width="17.421875" style="0" customWidth="1"/>
    <col min="5" max="13" width="12.7109375" style="0" customWidth="1"/>
  </cols>
  <sheetData>
    <row r="2" ht="17.25">
      <c r="A2" s="139" t="s">
        <v>230</v>
      </c>
    </row>
    <row r="4" spans="1:3" ht="12">
      <c r="A4" s="127" t="s">
        <v>228</v>
      </c>
      <c r="C4" s="127" t="s">
        <v>231</v>
      </c>
    </row>
    <row r="5" spans="1:3" ht="12">
      <c r="A5" s="215" t="s">
        <v>219</v>
      </c>
      <c r="C5" s="214" t="s">
        <v>214</v>
      </c>
    </row>
    <row r="6" ht="12">
      <c r="A6" s="214" t="s">
        <v>212</v>
      </c>
    </row>
    <row r="7" ht="12">
      <c r="A7" s="214" t="s">
        <v>211</v>
      </c>
    </row>
    <row r="8" spans="1:14" ht="12">
      <c r="A8" s="214" t="s">
        <v>213</v>
      </c>
      <c r="B8" s="146"/>
      <c r="C8" s="146"/>
      <c r="D8" s="37"/>
      <c r="E8" s="37"/>
      <c r="F8" s="37"/>
      <c r="G8" s="37"/>
      <c r="H8" s="37"/>
      <c r="I8" s="37"/>
      <c r="J8" s="37"/>
      <c r="K8" s="37"/>
      <c r="L8" s="37"/>
      <c r="M8" s="37"/>
      <c r="N8" s="37"/>
    </row>
    <row r="9" spans="1:14" ht="12">
      <c r="A9" s="146"/>
      <c r="B9" s="146"/>
      <c r="C9" s="146"/>
      <c r="D9" s="37"/>
      <c r="E9" s="37"/>
      <c r="F9" s="37"/>
      <c r="G9" s="37"/>
      <c r="H9" s="37"/>
      <c r="I9" s="37"/>
      <c r="J9" s="37"/>
      <c r="K9" s="37"/>
      <c r="L9" s="37"/>
      <c r="M9" s="37"/>
      <c r="N9" s="37"/>
    </row>
    <row r="10" spans="1:14" ht="12">
      <c r="A10" s="40" t="s">
        <v>116</v>
      </c>
      <c r="B10" s="79"/>
      <c r="C10" s="37"/>
      <c r="D10" s="37"/>
      <c r="E10" s="37"/>
      <c r="F10" s="37"/>
      <c r="G10" s="37"/>
      <c r="H10" s="37"/>
      <c r="I10" s="37"/>
      <c r="J10" s="37"/>
      <c r="K10" s="37"/>
      <c r="L10" s="37"/>
      <c r="M10" s="37"/>
      <c r="N10" s="37"/>
    </row>
    <row r="11" spans="1:14" ht="12">
      <c r="A11" s="40" t="s">
        <v>115</v>
      </c>
      <c r="B11" s="79"/>
      <c r="C11" s="37"/>
      <c r="D11" s="37"/>
      <c r="E11" s="37"/>
      <c r="F11" s="37"/>
      <c r="G11" s="37"/>
      <c r="H11" s="37"/>
      <c r="I11" s="37"/>
      <c r="J11" s="37"/>
      <c r="K11" s="37"/>
      <c r="L11" s="37"/>
      <c r="M11" s="37"/>
      <c r="N11" s="37"/>
    </row>
    <row r="12" spans="1:14" ht="12">
      <c r="A12" s="40"/>
      <c r="B12" s="79"/>
      <c r="C12" s="37"/>
      <c r="D12" s="37"/>
      <c r="E12" s="37"/>
      <c r="F12" s="37"/>
      <c r="G12" s="37"/>
      <c r="H12" s="37"/>
      <c r="I12" s="37"/>
      <c r="J12" s="37"/>
      <c r="K12" s="37"/>
      <c r="L12" s="37"/>
      <c r="M12" s="37"/>
      <c r="N12" s="37"/>
    </row>
    <row r="13" spans="1:14" ht="12">
      <c r="A13" s="40" t="s">
        <v>55</v>
      </c>
      <c r="B13" s="80">
        <f>'Op Assumptions'!H34</f>
        <v>0.1</v>
      </c>
      <c r="C13" s="37"/>
      <c r="D13" s="37"/>
      <c r="E13" s="37"/>
      <c r="F13" s="37"/>
      <c r="G13" s="37"/>
      <c r="H13" s="37"/>
      <c r="I13" s="37"/>
      <c r="J13" s="37"/>
      <c r="K13" s="37"/>
      <c r="L13" s="37"/>
      <c r="M13" s="52"/>
      <c r="N13" s="37"/>
    </row>
    <row r="14" spans="1:14" ht="12">
      <c r="A14" s="37"/>
      <c r="B14" s="37"/>
      <c r="C14" s="37"/>
      <c r="D14" s="37"/>
      <c r="E14" s="37"/>
      <c r="F14" s="37"/>
      <c r="G14" s="37"/>
      <c r="H14" s="37"/>
      <c r="I14" s="37"/>
      <c r="J14" s="37"/>
      <c r="K14" s="37"/>
      <c r="L14" s="37"/>
      <c r="M14" s="37"/>
      <c r="N14" s="37"/>
    </row>
    <row r="15" spans="1:14" ht="12">
      <c r="A15" s="70" t="s">
        <v>67</v>
      </c>
      <c r="B15" s="37"/>
      <c r="C15" s="70">
        <v>0</v>
      </c>
      <c r="D15" s="70">
        <v>1</v>
      </c>
      <c r="E15" s="70">
        <v>2</v>
      </c>
      <c r="F15" s="70">
        <v>3</v>
      </c>
      <c r="G15" s="70">
        <v>4</v>
      </c>
      <c r="H15" s="70">
        <v>5</v>
      </c>
      <c r="I15" s="70">
        <v>6</v>
      </c>
      <c r="J15" s="70">
        <v>7</v>
      </c>
      <c r="K15" s="70">
        <v>8</v>
      </c>
      <c r="L15" s="70">
        <v>9</v>
      </c>
      <c r="M15" s="70">
        <v>10</v>
      </c>
      <c r="N15" s="37"/>
    </row>
    <row r="16" spans="1:14" ht="12">
      <c r="A16" s="40" t="s">
        <v>58</v>
      </c>
      <c r="B16" s="37"/>
      <c r="C16" s="54"/>
      <c r="D16" s="54">
        <f>'Market Projection'!B38</f>
        <v>553468.75</v>
      </c>
      <c r="E16" s="54">
        <f>'Market Projection'!C38</f>
        <v>559710.4375</v>
      </c>
      <c r="F16" s="54">
        <f>'Market Projection'!D38</f>
        <v>566035.8932749999</v>
      </c>
      <c r="G16" s="54">
        <f>'Market Projection'!E38</f>
        <v>572446.59982003</v>
      </c>
      <c r="H16" s="54">
        <f>'Market Projection'!F38</f>
        <v>578944.073928401</v>
      </c>
      <c r="I16" s="54">
        <f>'Market Projection'!G38</f>
        <v>585529.8676227831</v>
      </c>
      <c r="J16" s="54">
        <f>'Market Projection'!H38</f>
        <v>592205.569113353</v>
      </c>
      <c r="K16" s="54">
        <f>'Market Projection'!I38</f>
        <v>598972.8037838215</v>
      </c>
      <c r="L16" s="54">
        <f>'Market Projection'!J38</f>
        <v>605833.2352061708</v>
      </c>
      <c r="M16" s="54">
        <f>'Market Projection'!K38</f>
        <v>612788.5661849559</v>
      </c>
      <c r="N16" s="37"/>
    </row>
    <row r="17" spans="1:14" ht="12">
      <c r="A17" s="40" t="s">
        <v>59</v>
      </c>
      <c r="B17" s="37"/>
      <c r="C17" s="37">
        <v>1</v>
      </c>
      <c r="D17" s="37">
        <f aca="true" t="shared" si="0" ref="D17:M17">1/((1+$B$13)^D15)</f>
        <v>0.9090909090909091</v>
      </c>
      <c r="E17" s="37">
        <f t="shared" si="0"/>
        <v>0.8264462809917354</v>
      </c>
      <c r="F17" s="37">
        <f t="shared" si="0"/>
        <v>0.7513148009015775</v>
      </c>
      <c r="G17" s="37">
        <f t="shared" si="0"/>
        <v>0.6830134553650705</v>
      </c>
      <c r="H17" s="37">
        <f t="shared" si="0"/>
        <v>0.6209213230591549</v>
      </c>
      <c r="I17" s="37">
        <f t="shared" si="0"/>
        <v>0.5644739300537772</v>
      </c>
      <c r="J17" s="37">
        <f t="shared" si="0"/>
        <v>0.5131581182307065</v>
      </c>
      <c r="K17" s="37">
        <f t="shared" si="0"/>
        <v>0.46650738020973315</v>
      </c>
      <c r="L17" s="37">
        <f t="shared" si="0"/>
        <v>0.42409761837248466</v>
      </c>
      <c r="M17" s="37">
        <f t="shared" si="0"/>
        <v>0.3855432894295315</v>
      </c>
      <c r="N17" s="37"/>
    </row>
    <row r="18" spans="1:14" ht="12">
      <c r="A18" s="40" t="s">
        <v>60</v>
      </c>
      <c r="B18" s="54"/>
      <c r="C18" s="54">
        <f aca="true" t="shared" si="1" ref="C18:M18">C16*C17</f>
        <v>0</v>
      </c>
      <c r="D18" s="54">
        <f t="shared" si="1"/>
        <v>503153.40909090906</v>
      </c>
      <c r="E18" s="54">
        <f t="shared" si="1"/>
        <v>462570.6095041322</v>
      </c>
      <c r="F18" s="54">
        <f t="shared" si="1"/>
        <v>425271.1444590532</v>
      </c>
      <c r="G18" s="54">
        <f t="shared" si="1"/>
        <v>390988.7301550645</v>
      </c>
      <c r="H18" s="54">
        <f t="shared" si="1"/>
        <v>359478.72036087996</v>
      </c>
      <c r="I18" s="54">
        <f t="shared" si="1"/>
        <v>330516.34554090025</v>
      </c>
      <c r="J18" s="54">
        <f t="shared" si="1"/>
        <v>303895.09545195283</v>
      </c>
      <c r="K18" s="54">
        <f t="shared" si="1"/>
        <v>279425.23351006914</v>
      </c>
      <c r="L18" s="54">
        <f t="shared" si="1"/>
        <v>256932.43218183436</v>
      </c>
      <c r="M18" s="54">
        <f t="shared" si="1"/>
        <v>236256.51953175405</v>
      </c>
      <c r="N18" s="37"/>
    </row>
    <row r="19" spans="1:14" ht="12">
      <c r="A19" s="37"/>
      <c r="B19" s="37"/>
      <c r="C19" s="37"/>
      <c r="D19" s="37"/>
      <c r="E19" s="37"/>
      <c r="F19" s="37"/>
      <c r="G19" s="37"/>
      <c r="H19" s="37"/>
      <c r="I19" s="37"/>
      <c r="J19" s="37"/>
      <c r="K19" s="37"/>
      <c r="L19" s="37"/>
      <c r="M19" s="37"/>
      <c r="N19" s="37"/>
    </row>
    <row r="20" spans="1:14" ht="12">
      <c r="A20" s="40" t="s">
        <v>61</v>
      </c>
      <c r="B20" s="37"/>
      <c r="C20" s="54">
        <f>'Expense Projection'!B45</f>
        <v>0</v>
      </c>
      <c r="D20" s="54">
        <f>'Expense Projection'!C45</f>
        <v>478973.43347997434</v>
      </c>
      <c r="E20" s="54">
        <f>'Expense Projection'!C45</f>
        <v>478973.43347997434</v>
      </c>
      <c r="F20" s="54">
        <f>'Expense Projection'!D45</f>
        <v>500568.9066341502</v>
      </c>
      <c r="G20" s="54">
        <f>'Expense Projection'!E45</f>
        <v>489845.9680178033</v>
      </c>
      <c r="H20" s="54">
        <f>'Expense Projection'!F45</f>
        <v>482792.19518942176</v>
      </c>
      <c r="I20" s="54">
        <f>'Expense Projection'!G45</f>
        <v>478350.01199522364</v>
      </c>
      <c r="J20" s="54">
        <f>'Expense Projection'!H45</f>
        <v>480466.8488001606</v>
      </c>
      <c r="K20" s="54">
        <f>'Expense Projection'!I45</f>
        <v>482516.1036104884</v>
      </c>
      <c r="L20" s="54">
        <f>'Expense Projection'!J45</f>
        <v>476052.09519149037</v>
      </c>
      <c r="M20" s="54">
        <f>'Expense Projection'!K45</f>
        <v>469482.33511714893</v>
      </c>
      <c r="N20" s="37"/>
    </row>
    <row r="21" spans="1:14" ht="12">
      <c r="A21" s="40" t="s">
        <v>140</v>
      </c>
      <c r="B21" s="37"/>
      <c r="C21" s="74"/>
      <c r="D21" s="54">
        <f>'Expense Projection'!C32+'Expense Projection'!C34-'Loan Amortization'!$B$33</f>
        <v>61944.764129974355</v>
      </c>
      <c r="E21" s="54">
        <f>'Expense Projection'!D32+'Expense Projection'!D34-'Loan Amortization'!$B$33</f>
        <v>78971.95059065017</v>
      </c>
      <c r="F21" s="54">
        <f>'Expense Projection'!E32+'Expense Projection'!E34-'Loan Amortization'!$B$33</f>
        <v>63622.841613868215</v>
      </c>
      <c r="G21" s="54">
        <f>'Expense Projection'!F32+'Expense Projection'!F34-'Loan Amortization'!$B$33</f>
        <v>51884.0674572874</v>
      </c>
      <c r="H21" s="54">
        <f>'Expense Projection'!G32+'Expense Projection'!G34-'Loan Amortization'!$B$33</f>
        <v>42697.084065670264</v>
      </c>
      <c r="I21" s="54">
        <f>'Expense Projection'!H32+'Expense Projection'!H34-'Loan Amortization'!$B$33</f>
        <v>40008.33275982707</v>
      </c>
      <c r="J21" s="54">
        <f>'Expense Projection'!I32+'Expense Projection'!I34-'Loan Amortization'!$B$33</f>
        <v>37190.20080155617</v>
      </c>
      <c r="K21" s="54">
        <f>'Expense Projection'!J32+'Expense Projection'!J34-'Loan Amortization'!$B$33</f>
        <v>25795.97393770585</v>
      </c>
      <c r="L21" s="54">
        <f>'Expense Projection'!K32+'Expense Projection'!K34-'Loan Amortization'!$B$33</f>
        <v>14232.10785967738</v>
      </c>
      <c r="M21" s="54">
        <f>'Expense Projection'!L32+'Expense Projection'!L34-'Loan Amortization'!$B$33</f>
        <v>10829.37646539713</v>
      </c>
      <c r="N21" s="37"/>
    </row>
    <row r="22" spans="1:14" ht="12">
      <c r="A22" s="37"/>
      <c r="B22" s="37"/>
      <c r="C22" s="37"/>
      <c r="D22" s="37"/>
      <c r="E22" s="37"/>
      <c r="F22" s="37"/>
      <c r="G22" s="37"/>
      <c r="H22" s="37"/>
      <c r="I22" s="37"/>
      <c r="J22" s="37"/>
      <c r="K22" s="37"/>
      <c r="L22" s="37"/>
      <c r="M22" s="37"/>
      <c r="N22" s="37"/>
    </row>
    <row r="23" spans="1:14" ht="12">
      <c r="A23" s="40" t="s">
        <v>62</v>
      </c>
      <c r="B23" s="37"/>
      <c r="C23" s="54">
        <f>+C20-C21+'PP&amp;E'!C33</f>
        <v>558817.99</v>
      </c>
      <c r="D23" s="54">
        <f aca="true" t="shared" si="2" ref="D23:M23">+D20-D21</f>
        <v>417028.66935</v>
      </c>
      <c r="E23" s="54">
        <f t="shared" si="2"/>
        <v>400001.4828893242</v>
      </c>
      <c r="F23" s="54">
        <f t="shared" si="2"/>
        <v>436946.065020282</v>
      </c>
      <c r="G23" s="54">
        <f t="shared" si="2"/>
        <v>437961.9005605159</v>
      </c>
      <c r="H23" s="54">
        <f t="shared" si="2"/>
        <v>440095.1111237515</v>
      </c>
      <c r="I23" s="54">
        <f t="shared" si="2"/>
        <v>438341.67923539656</v>
      </c>
      <c r="J23" s="54">
        <f t="shared" si="2"/>
        <v>443276.6479986044</v>
      </c>
      <c r="K23" s="54">
        <f t="shared" si="2"/>
        <v>456720.12967278255</v>
      </c>
      <c r="L23" s="54">
        <f t="shared" si="2"/>
        <v>461819.98733181297</v>
      </c>
      <c r="M23" s="54">
        <f t="shared" si="2"/>
        <v>458652.9586517518</v>
      </c>
      <c r="N23" s="37"/>
    </row>
    <row r="24" spans="1:14" ht="12">
      <c r="A24" s="40" t="s">
        <v>59</v>
      </c>
      <c r="B24" s="37"/>
      <c r="C24" s="37">
        <v>1</v>
      </c>
      <c r="D24" s="37">
        <f aca="true" t="shared" si="3" ref="D24:M24">D17</f>
        <v>0.9090909090909091</v>
      </c>
      <c r="E24" s="37">
        <f t="shared" si="3"/>
        <v>0.8264462809917354</v>
      </c>
      <c r="F24" s="37">
        <f t="shared" si="3"/>
        <v>0.7513148009015775</v>
      </c>
      <c r="G24" s="37">
        <f t="shared" si="3"/>
        <v>0.6830134553650705</v>
      </c>
      <c r="H24" s="37">
        <f t="shared" si="3"/>
        <v>0.6209213230591549</v>
      </c>
      <c r="I24" s="37">
        <f t="shared" si="3"/>
        <v>0.5644739300537772</v>
      </c>
      <c r="J24" s="37">
        <f t="shared" si="3"/>
        <v>0.5131581182307065</v>
      </c>
      <c r="K24" s="37">
        <f t="shared" si="3"/>
        <v>0.46650738020973315</v>
      </c>
      <c r="L24" s="37">
        <f t="shared" si="3"/>
        <v>0.42409761837248466</v>
      </c>
      <c r="M24" s="37">
        <f t="shared" si="3"/>
        <v>0.3855432894295315</v>
      </c>
      <c r="N24" s="37"/>
    </row>
    <row r="25" spans="1:14" ht="12">
      <c r="A25" s="40" t="s">
        <v>63</v>
      </c>
      <c r="B25" s="54"/>
      <c r="C25" s="54">
        <f aca="true" t="shared" si="4" ref="C25:M25">C23*C24</f>
        <v>558817.99</v>
      </c>
      <c r="D25" s="54">
        <f t="shared" si="4"/>
        <v>379116.9721363636</v>
      </c>
      <c r="E25" s="54">
        <f t="shared" si="4"/>
        <v>330579.73792506126</v>
      </c>
      <c r="F25" s="54">
        <f t="shared" si="4"/>
        <v>328284.04584544094</v>
      </c>
      <c r="G25" s="54">
        <f t="shared" si="4"/>
        <v>299133.87102009135</v>
      </c>
      <c r="H25" s="54">
        <f t="shared" si="4"/>
        <v>273264.4386708256</v>
      </c>
      <c r="I25" s="54">
        <f t="shared" si="4"/>
        <v>247432.45038437648</v>
      </c>
      <c r="J25" s="54">
        <f t="shared" si="4"/>
        <v>227471.01054257908</v>
      </c>
      <c r="K25" s="54">
        <f t="shared" si="4"/>
        <v>213063.3111826994</v>
      </c>
      <c r="L25" s="54">
        <f t="shared" si="4"/>
        <v>195856.75674423293</v>
      </c>
      <c r="M25" s="58">
        <f t="shared" si="4"/>
        <v>176830.57038518327</v>
      </c>
      <c r="N25" s="37"/>
    </row>
    <row r="26" spans="1:14" ht="12">
      <c r="A26" s="37"/>
      <c r="B26" s="37"/>
      <c r="C26" s="37"/>
      <c r="D26" s="37"/>
      <c r="E26" s="37"/>
      <c r="F26" s="37"/>
      <c r="G26" s="37"/>
      <c r="H26" s="37"/>
      <c r="I26" s="37"/>
      <c r="J26" s="37"/>
      <c r="K26" s="37"/>
      <c r="L26" s="37"/>
      <c r="M26" s="37"/>
      <c r="N26" s="37"/>
    </row>
    <row r="27" spans="1:14" ht="12">
      <c r="A27" s="40" t="s">
        <v>64</v>
      </c>
      <c r="B27" s="37"/>
      <c r="C27" s="54">
        <f aca="true" t="shared" si="5" ref="C27:M27">C16-C23</f>
        <v>-558817.99</v>
      </c>
      <c r="D27" s="54">
        <f t="shared" si="5"/>
        <v>136440.08065000002</v>
      </c>
      <c r="E27" s="54">
        <f t="shared" si="5"/>
        <v>159708.9546106758</v>
      </c>
      <c r="F27" s="54">
        <f t="shared" si="5"/>
        <v>129089.82825471793</v>
      </c>
      <c r="G27" s="54">
        <f t="shared" si="5"/>
        <v>134484.69925951416</v>
      </c>
      <c r="H27" s="54">
        <f t="shared" si="5"/>
        <v>138848.9628046495</v>
      </c>
      <c r="I27" s="54">
        <f t="shared" si="5"/>
        <v>147188.1883873865</v>
      </c>
      <c r="J27" s="54">
        <f t="shared" si="5"/>
        <v>148928.92111474863</v>
      </c>
      <c r="K27" s="54">
        <f t="shared" si="5"/>
        <v>142252.67411103897</v>
      </c>
      <c r="L27" s="54">
        <f t="shared" si="5"/>
        <v>144013.24787435785</v>
      </c>
      <c r="M27" s="54">
        <f t="shared" si="5"/>
        <v>154135.60753320408</v>
      </c>
      <c r="N27" s="37"/>
    </row>
    <row r="28" spans="1:14" ht="12">
      <c r="A28" s="40" t="s">
        <v>105</v>
      </c>
      <c r="B28" s="37"/>
      <c r="C28" s="54">
        <f aca="true" t="shared" si="6" ref="C28:M28">+C18-C25</f>
        <v>-558817.99</v>
      </c>
      <c r="D28" s="54">
        <f t="shared" si="6"/>
        <v>124036.43695454544</v>
      </c>
      <c r="E28" s="54">
        <f t="shared" si="6"/>
        <v>131990.87157907092</v>
      </c>
      <c r="F28" s="54">
        <f t="shared" si="6"/>
        <v>96987.09861361224</v>
      </c>
      <c r="G28" s="54">
        <f t="shared" si="6"/>
        <v>91854.85913497314</v>
      </c>
      <c r="H28" s="54">
        <f t="shared" si="6"/>
        <v>86214.28169005434</v>
      </c>
      <c r="I28" s="54">
        <f t="shared" si="6"/>
        <v>83083.89515652377</v>
      </c>
      <c r="J28" s="54">
        <f t="shared" si="6"/>
        <v>76424.08490937375</v>
      </c>
      <c r="K28" s="54">
        <f t="shared" si="6"/>
        <v>66361.92232736974</v>
      </c>
      <c r="L28" s="54">
        <f t="shared" si="6"/>
        <v>61075.67543760143</v>
      </c>
      <c r="M28" s="54">
        <f t="shared" si="6"/>
        <v>59425.94914657078</v>
      </c>
      <c r="N28" s="37"/>
    </row>
    <row r="29" spans="1:14" ht="12">
      <c r="A29" s="37"/>
      <c r="B29" s="37"/>
      <c r="C29" s="37"/>
      <c r="D29" s="37"/>
      <c r="E29" s="37"/>
      <c r="F29" s="37"/>
      <c r="G29" s="37"/>
      <c r="H29" s="37"/>
      <c r="I29" s="37"/>
      <c r="J29" s="37"/>
      <c r="K29" s="37"/>
      <c r="L29" s="37"/>
      <c r="M29" s="37"/>
      <c r="N29" s="37"/>
    </row>
    <row r="30" spans="1:14" ht="12">
      <c r="A30" s="40" t="s">
        <v>103</v>
      </c>
      <c r="B30" s="59">
        <f>SUM(C18:M18)</f>
        <v>3548488.239786549</v>
      </c>
      <c r="C30" s="37"/>
      <c r="D30" s="37"/>
      <c r="E30" s="37"/>
      <c r="F30" s="37"/>
      <c r="G30" s="37"/>
      <c r="H30" s="37"/>
      <c r="I30" s="37"/>
      <c r="J30" s="37"/>
      <c r="K30" s="37"/>
      <c r="L30" s="37"/>
      <c r="M30" s="37"/>
      <c r="N30" s="37"/>
    </row>
    <row r="31" spans="1:14" ht="12">
      <c r="A31" s="40" t="s">
        <v>104</v>
      </c>
      <c r="B31" s="54">
        <f>SUM(C25:M25)</f>
        <v>3229851.154836854</v>
      </c>
      <c r="C31" s="54"/>
      <c r="D31" s="54"/>
      <c r="E31" s="54"/>
      <c r="F31" s="54"/>
      <c r="G31" s="54"/>
      <c r="H31" s="54"/>
      <c r="I31" s="54"/>
      <c r="J31" s="54"/>
      <c r="K31" s="54"/>
      <c r="L31" s="54"/>
      <c r="M31" s="54"/>
      <c r="N31" s="37"/>
    </row>
    <row r="32" spans="1:14" ht="12">
      <c r="A32" s="40" t="s">
        <v>65</v>
      </c>
      <c r="B32" s="81">
        <f>B30-B31</f>
        <v>318637.08494969504</v>
      </c>
      <c r="C32" s="37"/>
      <c r="D32" s="37"/>
      <c r="E32" s="37"/>
      <c r="F32" s="37"/>
      <c r="G32" s="37"/>
      <c r="H32" s="37"/>
      <c r="I32" s="37"/>
      <c r="J32" s="37"/>
      <c r="K32" s="37"/>
      <c r="L32" s="37"/>
      <c r="M32" s="37"/>
      <c r="N32" s="37"/>
    </row>
    <row r="33" spans="1:14" ht="12">
      <c r="A33" s="40" t="s">
        <v>66</v>
      </c>
      <c r="B33" s="82">
        <f>IRR(C27:M27)</f>
        <v>0.21961226460902727</v>
      </c>
      <c r="C33" s="37"/>
      <c r="D33" s="37"/>
      <c r="E33" s="37"/>
      <c r="F33" s="37"/>
      <c r="G33" s="37"/>
      <c r="H33" s="37"/>
      <c r="I33" s="37"/>
      <c r="J33" s="37"/>
      <c r="K33" s="37"/>
      <c r="L33" s="37"/>
      <c r="M33" s="37"/>
      <c r="N33" s="37"/>
    </row>
    <row r="34" spans="1:14" ht="12">
      <c r="A34" s="40" t="s">
        <v>117</v>
      </c>
      <c r="B34" s="83">
        <f>B30/B31</f>
        <v>1.0986537984800078</v>
      </c>
      <c r="C34" s="37"/>
      <c r="D34" s="37"/>
      <c r="E34" s="37"/>
      <c r="F34" s="37"/>
      <c r="G34" s="37"/>
      <c r="H34" s="37"/>
      <c r="I34" s="37"/>
      <c r="J34" s="37"/>
      <c r="K34" s="37"/>
      <c r="L34" s="37"/>
      <c r="M34" s="37"/>
      <c r="N34" s="37"/>
    </row>
    <row r="35" spans="1:14" ht="12">
      <c r="A35" s="40"/>
      <c r="B35" s="87"/>
      <c r="C35" s="37"/>
      <c r="D35" s="37"/>
      <c r="E35" s="37"/>
      <c r="F35" s="37"/>
      <c r="G35" s="37"/>
      <c r="H35" s="37"/>
      <c r="I35" s="37"/>
      <c r="J35" s="37"/>
      <c r="K35" s="37"/>
      <c r="L35" s="37"/>
      <c r="M35" s="37"/>
      <c r="N35" s="37"/>
    </row>
    <row r="36" spans="1:14" ht="12">
      <c r="A36" s="88" t="s">
        <v>127</v>
      </c>
      <c r="B36" s="37"/>
      <c r="C36" s="89">
        <f>'Operations Summary'!B35/'PP&amp;E'!$C$33</f>
        <v>0</v>
      </c>
      <c r="D36" s="89">
        <f>'Operations Summary'!C35/'PP&amp;E'!$C$33</f>
        <v>0.12690469734952248</v>
      </c>
      <c r="E36" s="89">
        <f>'Operations Summary'!D35/'PP&amp;E'!$C$33</f>
        <v>0.10743158469792975</v>
      </c>
      <c r="F36" s="89">
        <f>'Operations Summary'!E35/'PP&amp;E'!$C$33</f>
        <v>0.12970962904251096</v>
      </c>
      <c r="G36" s="89">
        <f>'Operations Summary'!F35/'PP&amp;E'!$C$33</f>
        <v>0.14737315921779467</v>
      </c>
      <c r="H36" s="89">
        <f>'Operations Summary'!G35/'PP&amp;E'!$C$33</f>
        <v>0.16178677763163582</v>
      </c>
      <c r="I36" s="89">
        <f>'Operations Summary'!H35/'PP&amp;E'!$C$33</f>
        <v>0.1678665127048185</v>
      </c>
      <c r="J36" s="89">
        <f>'Operations Summary'!I35/'PP&amp;E'!$C$33</f>
        <v>0.17415238075003242</v>
      </c>
      <c r="K36" s="89">
        <f>'Operations Summary'!J35/'PP&amp;E'!$C$33</f>
        <v>0.1915282095175347</v>
      </c>
      <c r="L36" s="89">
        <f>'Operations Summary'!K35/'PP&amp;E'!$C$33</f>
        <v>0.20916365261853678</v>
      </c>
      <c r="M36" s="89">
        <f>'Operations Summary'!L35/'PP&amp;E'!$C$33</f>
        <v>0.21632589527919213</v>
      </c>
      <c r="N36" s="85"/>
    </row>
    <row r="37" spans="1:14" ht="12">
      <c r="A37" s="84" t="s">
        <v>129</v>
      </c>
      <c r="B37" s="37"/>
      <c r="C37" s="37"/>
      <c r="D37" s="37"/>
      <c r="E37" s="37"/>
      <c r="F37" s="37"/>
      <c r="G37" s="37"/>
      <c r="H37" s="37"/>
      <c r="I37" s="37"/>
      <c r="J37" s="37"/>
      <c r="K37" s="37"/>
      <c r="L37" s="37"/>
      <c r="M37" s="37"/>
      <c r="N37" s="37"/>
    </row>
    <row r="38" spans="1:14" ht="12">
      <c r="A38" s="84" t="s">
        <v>145</v>
      </c>
      <c r="B38" s="89">
        <f>AVERAGE(C36:M36)</f>
        <v>0.1483856817099553</v>
      </c>
      <c r="C38" s="37"/>
      <c r="D38" s="37"/>
      <c r="E38" s="37"/>
      <c r="F38" s="37"/>
      <c r="G38" s="37"/>
      <c r="H38" s="37"/>
      <c r="I38" s="37"/>
      <c r="J38" s="37"/>
      <c r="K38" s="37"/>
      <c r="L38" s="37"/>
      <c r="M38" s="37"/>
      <c r="N38" s="37"/>
    </row>
    <row r="39" spans="1:14" ht="12">
      <c r="A39" s="84"/>
      <c r="B39" s="37"/>
      <c r="C39" s="37"/>
      <c r="D39" s="37"/>
      <c r="E39" s="37"/>
      <c r="F39" s="37"/>
      <c r="G39" s="37"/>
      <c r="H39" s="37"/>
      <c r="I39" s="37"/>
      <c r="J39" s="37"/>
      <c r="K39" s="37"/>
      <c r="L39" s="37"/>
      <c r="M39" s="37"/>
      <c r="N39" s="37"/>
    </row>
    <row r="40" spans="1:14" ht="12">
      <c r="A40" s="88" t="s">
        <v>146</v>
      </c>
      <c r="B40" s="37"/>
      <c r="C40" s="89">
        <f>'Operations Summary'!B35/('PP&amp;E'!$C$33-'PP&amp;E'!$B$39)</f>
        <v>0</v>
      </c>
      <c r="D40" s="89">
        <f>'Operations Summary'!C35/('PP&amp;E'!$C$33-'PP&amp;E'!$B$39)</f>
        <v>0.6345234867476124</v>
      </c>
      <c r="E40" s="89">
        <f>'Operations Summary'!D35/('PP&amp;E'!$C$33-'PP&amp;E'!$B$39)</f>
        <v>0.5371579234896487</v>
      </c>
      <c r="F40" s="89">
        <f>'Operations Summary'!E35/('PP&amp;E'!$C$33-'PP&amp;E'!$B$39)</f>
        <v>0.6485481452125548</v>
      </c>
      <c r="G40" s="89">
        <f>'Operations Summary'!F35/('PP&amp;E'!$C$33-'PP&amp;E'!$B$39)</f>
        <v>0.7368657960889734</v>
      </c>
      <c r="H40" s="89">
        <f>'Operations Summary'!G35/('PP&amp;E'!$C$33-'PP&amp;E'!$B$39)</f>
        <v>0.8089338881581791</v>
      </c>
      <c r="I40" s="89">
        <f>'Operations Summary'!H35/('PP&amp;E'!$C$33-'PP&amp;E'!$B$39)</f>
        <v>0.8393325635240926</v>
      </c>
      <c r="J40" s="89">
        <f>'Operations Summary'!I35/('PP&amp;E'!$C$33-'PP&amp;E'!$B$39)</f>
        <v>0.870761903750162</v>
      </c>
      <c r="K40" s="89">
        <f>'Operations Summary'!J35/('PP&amp;E'!$C$33-'PP&amp;E'!$B$39)</f>
        <v>0.9576410475876734</v>
      </c>
      <c r="L40" s="89">
        <f>'Operations Summary'!K35/('PP&amp;E'!$C$33-'PP&amp;E'!$B$39)</f>
        <v>1.0458182630926838</v>
      </c>
      <c r="M40" s="89">
        <f>'Operations Summary'!L35/('PP&amp;E'!$C$33-'PP&amp;E'!$B$39)</f>
        <v>1.0816294763959606</v>
      </c>
      <c r="N40" s="37"/>
    </row>
    <row r="41" spans="1:14" ht="12">
      <c r="A41" s="84" t="s">
        <v>144</v>
      </c>
      <c r="B41" s="37"/>
      <c r="C41" s="37"/>
      <c r="D41" s="37"/>
      <c r="E41" s="37"/>
      <c r="F41" s="37"/>
      <c r="G41" s="37"/>
      <c r="H41" s="37"/>
      <c r="I41" s="37"/>
      <c r="J41" s="37"/>
      <c r="K41" s="37"/>
      <c r="L41" s="37"/>
      <c r="M41" s="37"/>
      <c r="N41" s="37"/>
    </row>
    <row r="42" spans="1:14" ht="12">
      <c r="A42" s="84" t="s">
        <v>147</v>
      </c>
      <c r="B42" s="89">
        <f>AVERAGE(C40:M40)</f>
        <v>0.7419284085497764</v>
      </c>
      <c r="C42" s="37"/>
      <c r="D42" s="37"/>
      <c r="E42" s="37"/>
      <c r="F42" s="37"/>
      <c r="G42" s="37"/>
      <c r="H42" s="37"/>
      <c r="I42" s="37"/>
      <c r="J42" s="37"/>
      <c r="K42" s="37"/>
      <c r="L42" s="37"/>
      <c r="M42" s="37"/>
      <c r="N42" s="37"/>
    </row>
    <row r="43" spans="1:14" ht="12">
      <c r="A43" s="37"/>
      <c r="B43" s="37"/>
      <c r="C43" s="37"/>
      <c r="D43" s="37"/>
      <c r="E43" s="37"/>
      <c r="F43" s="37"/>
      <c r="G43" s="37"/>
      <c r="H43" s="37"/>
      <c r="I43" s="37"/>
      <c r="J43" s="37"/>
      <c r="K43" s="37"/>
      <c r="L43" s="37"/>
      <c r="M43" s="37"/>
      <c r="N43" s="37"/>
    </row>
    <row r="44" spans="1:14" ht="12">
      <c r="A44" s="48" t="s">
        <v>131</v>
      </c>
      <c r="B44" s="37">
        <f>IF(MIN(D62:M62)&gt;0,MIN(D62:M62),"")</f>
        <v>7</v>
      </c>
      <c r="C44" s="37"/>
      <c r="D44" s="37"/>
      <c r="E44" s="37"/>
      <c r="F44" s="37"/>
      <c r="G44" s="37"/>
      <c r="H44" s="37"/>
      <c r="I44" s="37"/>
      <c r="J44" s="37"/>
      <c r="K44" s="37"/>
      <c r="L44" s="37"/>
      <c r="M44" s="37"/>
      <c r="N44" s="37"/>
    </row>
    <row r="45" spans="1:14" ht="12">
      <c r="A45" s="84" t="s">
        <v>132</v>
      </c>
      <c r="B45" s="37"/>
      <c r="C45" s="37"/>
      <c r="D45" s="37"/>
      <c r="E45" s="37"/>
      <c r="F45" s="37"/>
      <c r="G45" s="37"/>
      <c r="H45" s="37"/>
      <c r="I45" s="37"/>
      <c r="J45" s="37"/>
      <c r="K45" s="37"/>
      <c r="L45" s="37"/>
      <c r="M45" s="37"/>
      <c r="N45" s="37"/>
    </row>
    <row r="46" spans="1:14" ht="12">
      <c r="A46" s="37"/>
      <c r="B46" s="37"/>
      <c r="C46" s="37"/>
      <c r="D46" s="37"/>
      <c r="E46" s="37"/>
      <c r="F46" s="37"/>
      <c r="G46" s="37"/>
      <c r="H46" s="37"/>
      <c r="I46" s="37"/>
      <c r="J46" s="37"/>
      <c r="K46" s="37"/>
      <c r="L46" s="37"/>
      <c r="M46" s="37"/>
      <c r="N46" s="37"/>
    </row>
    <row r="47" spans="1:14" ht="12">
      <c r="A47" s="37"/>
      <c r="B47" s="37"/>
      <c r="C47" s="37"/>
      <c r="D47" s="37"/>
      <c r="E47" s="37"/>
      <c r="F47" s="37"/>
      <c r="G47" s="37"/>
      <c r="H47" s="37"/>
      <c r="I47" s="37"/>
      <c r="J47" s="37"/>
      <c r="K47" s="37"/>
      <c r="L47" s="37"/>
      <c r="M47" s="37"/>
      <c r="N47" s="37"/>
    </row>
    <row r="48" spans="1:14" ht="12">
      <c r="A48" s="37"/>
      <c r="B48" s="37"/>
      <c r="C48" s="37"/>
      <c r="D48" s="37"/>
      <c r="E48" s="37"/>
      <c r="F48" s="37"/>
      <c r="G48" s="37"/>
      <c r="H48" s="37"/>
      <c r="I48" s="37"/>
      <c r="J48" s="37"/>
      <c r="K48" s="37"/>
      <c r="L48" s="37"/>
      <c r="M48" s="37"/>
      <c r="N48" s="37"/>
    </row>
    <row r="49" spans="1:14" ht="12">
      <c r="A49" s="37"/>
      <c r="B49" s="37"/>
      <c r="C49" s="37"/>
      <c r="D49" s="37"/>
      <c r="E49" s="37"/>
      <c r="F49" s="37"/>
      <c r="G49" s="37"/>
      <c r="H49" s="37"/>
      <c r="I49" s="37"/>
      <c r="J49" s="37"/>
      <c r="K49" s="37"/>
      <c r="L49" s="37"/>
      <c r="M49" s="37"/>
      <c r="N49" s="37"/>
    </row>
    <row r="50" spans="1:14" ht="12">
      <c r="A50" s="37"/>
      <c r="B50" s="37"/>
      <c r="C50" s="37"/>
      <c r="D50" s="37"/>
      <c r="E50" s="37"/>
      <c r="F50" s="37"/>
      <c r="G50" s="37"/>
      <c r="H50" s="37"/>
      <c r="I50" s="37"/>
      <c r="J50" s="37"/>
      <c r="K50" s="37"/>
      <c r="L50" s="37"/>
      <c r="M50" s="37"/>
      <c r="N50" s="37"/>
    </row>
    <row r="51" spans="1:14" ht="12">
      <c r="A51" s="37"/>
      <c r="B51" s="37"/>
      <c r="C51" s="37"/>
      <c r="D51" s="37"/>
      <c r="E51" s="37"/>
      <c r="F51" s="37"/>
      <c r="G51" s="37"/>
      <c r="H51" s="37"/>
      <c r="I51" s="37"/>
      <c r="J51" s="37"/>
      <c r="K51" s="37"/>
      <c r="L51" s="37"/>
      <c r="M51" s="37"/>
      <c r="N51" s="37"/>
    </row>
    <row r="52" spans="1:14" ht="12">
      <c r="A52" s="37"/>
      <c r="B52" s="37"/>
      <c r="C52" s="37"/>
      <c r="D52" s="37"/>
      <c r="E52" s="37"/>
      <c r="F52" s="37"/>
      <c r="G52" s="37"/>
      <c r="H52" s="37"/>
      <c r="I52" s="37"/>
      <c r="J52" s="37"/>
      <c r="K52" s="37"/>
      <c r="L52" s="37"/>
      <c r="M52" s="37"/>
      <c r="N52" s="37"/>
    </row>
    <row r="53" spans="1:14" ht="12">
      <c r="A53" s="37"/>
      <c r="B53" s="37"/>
      <c r="C53" s="37"/>
      <c r="D53" s="37"/>
      <c r="E53" s="37"/>
      <c r="F53" s="37"/>
      <c r="G53" s="37"/>
      <c r="H53" s="37"/>
      <c r="I53" s="37"/>
      <c r="J53" s="37"/>
      <c r="K53" s="37"/>
      <c r="L53" s="37"/>
      <c r="M53" s="37"/>
      <c r="N53" s="37"/>
    </row>
    <row r="54" spans="1:14" ht="12">
      <c r="A54" s="37"/>
      <c r="B54" s="37"/>
      <c r="C54" s="37"/>
      <c r="D54" s="37"/>
      <c r="E54" s="37"/>
      <c r="F54" s="37"/>
      <c r="G54" s="37"/>
      <c r="H54" s="37"/>
      <c r="I54" s="37"/>
      <c r="J54" s="37"/>
      <c r="K54" s="37"/>
      <c r="L54" s="37"/>
      <c r="M54" s="37"/>
      <c r="N54" s="37"/>
    </row>
    <row r="55" spans="1:14" ht="12">
      <c r="A55" s="37"/>
      <c r="B55" s="37"/>
      <c r="C55" s="37"/>
      <c r="D55" s="37"/>
      <c r="E55" s="37"/>
      <c r="F55" s="37"/>
      <c r="G55" s="37"/>
      <c r="H55" s="37"/>
      <c r="I55" s="37"/>
      <c r="J55" s="37"/>
      <c r="K55" s="37"/>
      <c r="L55" s="37"/>
      <c r="M55" s="37"/>
      <c r="N55" s="37"/>
    </row>
    <row r="56" spans="1:14" ht="12">
      <c r="A56" s="37"/>
      <c r="B56" s="37"/>
      <c r="C56" s="37"/>
      <c r="D56" s="37"/>
      <c r="E56" s="37"/>
      <c r="F56" s="37"/>
      <c r="G56" s="37"/>
      <c r="H56" s="37"/>
      <c r="I56" s="37"/>
      <c r="J56" s="37"/>
      <c r="K56" s="37"/>
      <c r="L56" s="37"/>
      <c r="M56" s="37"/>
      <c r="N56" s="37"/>
    </row>
    <row r="57" spans="1:14" ht="12">
      <c r="A57" s="37"/>
      <c r="B57" s="37"/>
      <c r="C57" s="37"/>
      <c r="D57" s="37"/>
      <c r="E57" s="37"/>
      <c r="F57" s="37"/>
      <c r="G57" s="37"/>
      <c r="H57" s="37"/>
      <c r="I57" s="37"/>
      <c r="J57" s="37"/>
      <c r="K57" s="37"/>
      <c r="L57" s="37"/>
      <c r="M57" s="37"/>
      <c r="N57" s="37"/>
    </row>
    <row r="58" spans="1:14" ht="12">
      <c r="A58" s="37"/>
      <c r="B58" s="37"/>
      <c r="C58" s="37"/>
      <c r="D58" s="37"/>
      <c r="E58" s="37"/>
      <c r="F58" s="37"/>
      <c r="G58" s="37"/>
      <c r="H58" s="37"/>
      <c r="I58" s="37"/>
      <c r="J58" s="37"/>
      <c r="K58" s="37"/>
      <c r="L58" s="37"/>
      <c r="M58" s="37"/>
      <c r="N58" s="37"/>
    </row>
    <row r="62" spans="4:13" ht="12">
      <c r="D62" s="34">
        <f>IF(SUM('Operations Summary'!$C$44:D44)&gt;'PP&amp;E'!$C$33,1,"")</f>
      </c>
      <c r="E62" s="34">
        <f>IF(SUM('Operations Summary'!$C$44:E44)&gt;'PP&amp;E'!$C$33,2,"")</f>
      </c>
      <c r="F62" s="34">
        <f>IF(SUM('Operations Summary'!$C$44:F44)&gt;'PP&amp;E'!$C$33,3,"")</f>
      </c>
      <c r="G62" s="34">
        <f>IF(SUM('Operations Summary'!$C$44:G44)&gt;'PP&amp;E'!$C$33,4,"")</f>
      </c>
      <c r="H62" s="34">
        <f>IF(SUM('Operations Summary'!$C$44:H44)&gt;'PP&amp;E'!$C$33,5,"")</f>
      </c>
      <c r="I62" s="34">
        <f>IF(SUM('Operations Summary'!$C$44:I44)&gt;'PP&amp;E'!$C$33,6,"")</f>
      </c>
      <c r="J62" s="34">
        <f>IF(SUM('Operations Summary'!$C$44:J44)&gt;'PP&amp;E'!$C$33,7,"")</f>
        <v>7</v>
      </c>
      <c r="K62" s="34">
        <f>IF(SUM('Operations Summary'!$C$44:K44)&gt;'PP&amp;E'!$C$33,8,"")</f>
        <v>8</v>
      </c>
      <c r="L62" s="34">
        <f>IF(SUM('Operations Summary'!$C$44:L44)&gt;'PP&amp;E'!$C$33,9,"")</f>
        <v>9</v>
      </c>
      <c r="M62" s="34">
        <f>IF(SUM('Operations Summary'!$C$44:M44)&gt;'PP&amp;E'!$C$33,10,"")</f>
        <v>10</v>
      </c>
    </row>
  </sheetData>
  <sheetProtection password="C977" sheet="1" objects="1" scenarios="1" selectLockedCells="1"/>
  <hyperlinks>
    <hyperlink ref="A5" location="'Op Assumptions'!A1" display="Operating/Production Assumptions"/>
    <hyperlink ref="A6" location="'Personnel Expenses'!A1" display="Personnel Expenses"/>
    <hyperlink ref="A7" location="'PP&amp;E'!A1" display="Plant, Property, &amp; Equipment (PP&amp;E)"/>
    <hyperlink ref="C5" location="'Operations Summary'!A1" display="Operations Summary (Profit/Loss, Cash Flow)"/>
  </hyperlinks>
  <printOptions/>
  <pageMargins left="0.75" right="0.75" top="1" bottom="1" header="0.5" footer="0.5"/>
  <pageSetup fitToHeight="1" fitToWidth="1" horizontalDpi="600" verticalDpi="600" orientation="landscape" scale="66"/>
</worksheet>
</file>

<file path=xl/worksheets/sheet9.xml><?xml version="1.0" encoding="utf-8"?>
<worksheet xmlns="http://schemas.openxmlformats.org/spreadsheetml/2006/main" xmlns:r="http://schemas.openxmlformats.org/officeDocument/2006/relationships">
  <sheetPr>
    <pageSetUpPr fitToPage="1"/>
  </sheetPr>
  <dimension ref="A2:L35"/>
  <sheetViews>
    <sheetView showGridLines="0" zoomScalePageLayoutView="0" workbookViewId="0" topLeftCell="A1">
      <selection activeCell="C6" sqref="C6"/>
    </sheetView>
  </sheetViews>
  <sheetFormatPr defaultColWidth="9.140625" defaultRowHeight="12.75"/>
  <cols>
    <col min="1" max="1" width="23.28125" style="37" bestFit="1" customWidth="1"/>
    <col min="2" max="3" width="13.421875" style="37" bestFit="1" customWidth="1"/>
    <col min="4" max="11" width="12.28125" style="37" bestFit="1" customWidth="1"/>
    <col min="12" max="16384" width="9.140625" style="37" customWidth="1"/>
  </cols>
  <sheetData>
    <row r="2" ht="17.25">
      <c r="A2" s="151" t="s">
        <v>232</v>
      </c>
    </row>
    <row r="4" spans="1:3" ht="12">
      <c r="A4" s="127" t="s">
        <v>228</v>
      </c>
      <c r="B4"/>
      <c r="C4" s="127" t="s">
        <v>231</v>
      </c>
    </row>
    <row r="5" spans="1:3" ht="12">
      <c r="A5" s="215" t="s">
        <v>219</v>
      </c>
      <c r="B5"/>
      <c r="C5" s="214" t="s">
        <v>214</v>
      </c>
    </row>
    <row r="6" spans="1:3" ht="12">
      <c r="A6" s="214" t="s">
        <v>212</v>
      </c>
      <c r="B6"/>
      <c r="C6" s="214" t="s">
        <v>215</v>
      </c>
    </row>
    <row r="7" spans="1:3" ht="12">
      <c r="A7" s="214" t="s">
        <v>211</v>
      </c>
      <c r="B7"/>
      <c r="C7"/>
    </row>
    <row r="8" spans="1:3" ht="12">
      <c r="A8" s="214" t="s">
        <v>213</v>
      </c>
      <c r="B8" s="146"/>
      <c r="C8" s="146"/>
    </row>
    <row r="10" ht="12">
      <c r="A10" s="40" t="s">
        <v>118</v>
      </c>
    </row>
    <row r="12" spans="1:2" ht="12">
      <c r="A12" s="40" t="s">
        <v>12</v>
      </c>
      <c r="B12" s="32">
        <f>'PP&amp;E'!C33</f>
        <v>558817.99</v>
      </c>
    </row>
    <row r="13" spans="1:2" ht="12">
      <c r="A13" s="40" t="s">
        <v>15</v>
      </c>
      <c r="B13" s="33">
        <f>'PP&amp;E'!B37</f>
        <v>0.0625</v>
      </c>
    </row>
    <row r="14" spans="1:2" ht="12">
      <c r="A14" s="40" t="s">
        <v>16</v>
      </c>
      <c r="B14" s="33">
        <f>'PP&amp;E'!B36</f>
        <v>0.8</v>
      </c>
    </row>
    <row r="15" spans="1:2" ht="12">
      <c r="A15" s="40" t="s">
        <v>13</v>
      </c>
      <c r="B15" s="32">
        <f>'PP&amp;E'!B39</f>
        <v>447054.392</v>
      </c>
    </row>
    <row r="16" spans="1:2" ht="12">
      <c r="A16" s="40" t="s">
        <v>14</v>
      </c>
      <c r="B16" s="57">
        <f>'PP&amp;E'!B38</f>
        <v>10</v>
      </c>
    </row>
    <row r="18" ht="12">
      <c r="B18" s="58"/>
    </row>
    <row r="20" spans="2:11" ht="12">
      <c r="B20" s="47" t="s">
        <v>0</v>
      </c>
      <c r="C20" s="47" t="s">
        <v>1</v>
      </c>
      <c r="D20" s="47" t="s">
        <v>2</v>
      </c>
      <c r="E20" s="47" t="s">
        <v>3</v>
      </c>
      <c r="F20" s="47" t="s">
        <v>4</v>
      </c>
      <c r="G20" s="47" t="s">
        <v>5</v>
      </c>
      <c r="H20" s="47" t="s">
        <v>6</v>
      </c>
      <c r="I20" s="47" t="s">
        <v>7</v>
      </c>
      <c r="J20" s="47" t="s">
        <v>8</v>
      </c>
      <c r="K20" s="47" t="s">
        <v>9</v>
      </c>
    </row>
    <row r="21" spans="1:11" ht="12">
      <c r="A21" s="40" t="s">
        <v>18</v>
      </c>
      <c r="B21" s="59">
        <f>$B$15</f>
        <v>447054.392</v>
      </c>
      <c r="C21" s="59">
        <f aca="true" t="shared" si="0" ref="C21:K21">B28</f>
        <v>413533.45569081296</v>
      </c>
      <c r="D21" s="59">
        <f t="shared" si="0"/>
        <v>377917.46086230176</v>
      </c>
      <c r="E21" s="59">
        <f t="shared" si="0"/>
        <v>340075.46635700855</v>
      </c>
      <c r="F21" s="59">
        <f t="shared" si="0"/>
        <v>299868.34719513456</v>
      </c>
      <c r="G21" s="59">
        <f t="shared" si="0"/>
        <v>257148.28308564343</v>
      </c>
      <c r="H21" s="59">
        <f t="shared" si="0"/>
        <v>211758.2149693091</v>
      </c>
      <c r="I21" s="59">
        <f t="shared" si="0"/>
        <v>163531.2675957039</v>
      </c>
      <c r="J21" s="59">
        <f t="shared" si="0"/>
        <v>112290.13601124834</v>
      </c>
      <c r="K21" s="59">
        <f t="shared" si="0"/>
        <v>57846.43370276432</v>
      </c>
    </row>
    <row r="22" spans="1:11" ht="12">
      <c r="A22" s="40" t="s">
        <v>19</v>
      </c>
      <c r="B22" s="60">
        <f aca="true" t="shared" si="1" ref="B22:K22">$B$13</f>
        <v>0.0625</v>
      </c>
      <c r="C22" s="60">
        <f t="shared" si="1"/>
        <v>0.0625</v>
      </c>
      <c r="D22" s="60">
        <f t="shared" si="1"/>
        <v>0.0625</v>
      </c>
      <c r="E22" s="60">
        <f t="shared" si="1"/>
        <v>0.0625</v>
      </c>
      <c r="F22" s="60">
        <f t="shared" si="1"/>
        <v>0.0625</v>
      </c>
      <c r="G22" s="60">
        <f t="shared" si="1"/>
        <v>0.0625</v>
      </c>
      <c r="H22" s="60">
        <f t="shared" si="1"/>
        <v>0.0625</v>
      </c>
      <c r="I22" s="60">
        <f t="shared" si="1"/>
        <v>0.0625</v>
      </c>
      <c r="J22" s="60">
        <f t="shared" si="1"/>
        <v>0.0625</v>
      </c>
      <c r="K22" s="60">
        <f t="shared" si="1"/>
        <v>0.0625</v>
      </c>
    </row>
    <row r="23" spans="1:12" ht="12">
      <c r="A23" s="40" t="s">
        <v>20</v>
      </c>
      <c r="B23" s="59">
        <f aca="true" t="shared" si="2" ref="B23:K23">B21*B22</f>
        <v>27940.8995</v>
      </c>
      <c r="C23" s="59">
        <f t="shared" si="2"/>
        <v>25845.84098067581</v>
      </c>
      <c r="D23" s="59">
        <f t="shared" si="2"/>
        <v>23619.84130389386</v>
      </c>
      <c r="E23" s="59">
        <f t="shared" si="2"/>
        <v>21254.716647313035</v>
      </c>
      <c r="F23" s="59">
        <f t="shared" si="2"/>
        <v>18741.77169969591</v>
      </c>
      <c r="G23" s="59">
        <f t="shared" si="2"/>
        <v>16071.767692852714</v>
      </c>
      <c r="H23" s="59">
        <f t="shared" si="2"/>
        <v>13234.888435581819</v>
      </c>
      <c r="I23" s="59">
        <f t="shared" si="2"/>
        <v>10220.704224731493</v>
      </c>
      <c r="J23" s="59">
        <f t="shared" si="2"/>
        <v>7018.133500703021</v>
      </c>
      <c r="K23" s="59">
        <f t="shared" si="2"/>
        <v>3615.40210642277</v>
      </c>
      <c r="L23" s="59"/>
    </row>
    <row r="24" ht="12">
      <c r="A24" s="40"/>
    </row>
    <row r="25" spans="1:11" ht="12">
      <c r="A25" s="40" t="s">
        <v>21</v>
      </c>
      <c r="B25" s="59">
        <f aca="true" t="shared" si="3" ref="B25:K25">PMT(B22,$B$16,-$B$15)</f>
        <v>61461.83580918704</v>
      </c>
      <c r="C25" s="59">
        <f t="shared" si="3"/>
        <v>61461.83580918704</v>
      </c>
      <c r="D25" s="59">
        <f t="shared" si="3"/>
        <v>61461.83580918704</v>
      </c>
      <c r="E25" s="59">
        <f t="shared" si="3"/>
        <v>61461.83580918704</v>
      </c>
      <c r="F25" s="59">
        <f t="shared" si="3"/>
        <v>61461.83580918704</v>
      </c>
      <c r="G25" s="59">
        <f t="shared" si="3"/>
        <v>61461.83580918704</v>
      </c>
      <c r="H25" s="59">
        <f t="shared" si="3"/>
        <v>61461.83580918704</v>
      </c>
      <c r="I25" s="59">
        <f t="shared" si="3"/>
        <v>61461.83580918704</v>
      </c>
      <c r="J25" s="59">
        <f t="shared" si="3"/>
        <v>61461.83580918704</v>
      </c>
      <c r="K25" s="59">
        <f t="shared" si="3"/>
        <v>61461.83580918704</v>
      </c>
    </row>
    <row r="26" spans="1:11" ht="12">
      <c r="A26" s="40" t="s">
        <v>22</v>
      </c>
      <c r="B26" s="59">
        <f aca="true" t="shared" si="4" ref="B26:K26">B25-B23</f>
        <v>33520.93630918704</v>
      </c>
      <c r="C26" s="59">
        <f t="shared" si="4"/>
        <v>35615.99482851123</v>
      </c>
      <c r="D26" s="59">
        <f t="shared" si="4"/>
        <v>37841.99450529318</v>
      </c>
      <c r="E26" s="59">
        <f t="shared" si="4"/>
        <v>40207.119161874005</v>
      </c>
      <c r="F26" s="59">
        <f t="shared" si="4"/>
        <v>42720.064109491126</v>
      </c>
      <c r="G26" s="59">
        <f t="shared" si="4"/>
        <v>45390.068116334325</v>
      </c>
      <c r="H26" s="59">
        <f t="shared" si="4"/>
        <v>48226.94737360522</v>
      </c>
      <c r="I26" s="59">
        <f t="shared" si="4"/>
        <v>51241.13158445555</v>
      </c>
      <c r="J26" s="59">
        <f t="shared" si="4"/>
        <v>54443.70230848402</v>
      </c>
      <c r="K26" s="59">
        <f t="shared" si="4"/>
        <v>57846.43370276427</v>
      </c>
    </row>
    <row r="27" ht="12">
      <c r="A27" s="40"/>
    </row>
    <row r="28" spans="1:11" ht="12">
      <c r="A28" s="40" t="s">
        <v>23</v>
      </c>
      <c r="B28" s="59">
        <f aca="true" t="shared" si="5" ref="B28:K28">B21-B26</f>
        <v>413533.45569081296</v>
      </c>
      <c r="C28" s="59">
        <f t="shared" si="5"/>
        <v>377917.46086230176</v>
      </c>
      <c r="D28" s="59">
        <f t="shared" si="5"/>
        <v>340075.46635700855</v>
      </c>
      <c r="E28" s="59">
        <f t="shared" si="5"/>
        <v>299868.34719513456</v>
      </c>
      <c r="F28" s="59">
        <f t="shared" si="5"/>
        <v>257148.28308564343</v>
      </c>
      <c r="G28" s="59">
        <f t="shared" si="5"/>
        <v>211758.2149693091</v>
      </c>
      <c r="H28" s="59">
        <f t="shared" si="5"/>
        <v>163531.2675957039</v>
      </c>
      <c r="I28" s="59">
        <f t="shared" si="5"/>
        <v>112290.13601124834</v>
      </c>
      <c r="J28" s="59">
        <f t="shared" si="5"/>
        <v>57846.43370276432</v>
      </c>
      <c r="K28" s="59">
        <f t="shared" si="5"/>
        <v>0</v>
      </c>
    </row>
    <row r="31" spans="1:2" ht="12">
      <c r="A31" s="40" t="s">
        <v>17</v>
      </c>
      <c r="B31" s="32">
        <f>'Op Assumptions'!H26</f>
        <v>10000</v>
      </c>
    </row>
    <row r="32" spans="1:2" ht="12">
      <c r="A32" s="40" t="s">
        <v>24</v>
      </c>
      <c r="B32" s="33">
        <f>'Op Assumptions'!H27</f>
        <v>0.06</v>
      </c>
    </row>
    <row r="33" spans="1:2" ht="12">
      <c r="A33" s="40" t="s">
        <v>25</v>
      </c>
      <c r="B33" s="54">
        <f>B31*B32</f>
        <v>600</v>
      </c>
    </row>
    <row r="35" spans="1:11" ht="12">
      <c r="A35" s="40" t="s">
        <v>26</v>
      </c>
      <c r="B35" s="59">
        <f aca="true" t="shared" si="6" ref="B35:K35">B23+$B$33</f>
        <v>28540.8995</v>
      </c>
      <c r="C35" s="59">
        <f t="shared" si="6"/>
        <v>26445.84098067581</v>
      </c>
      <c r="D35" s="59">
        <f t="shared" si="6"/>
        <v>24219.84130389386</v>
      </c>
      <c r="E35" s="59">
        <f t="shared" si="6"/>
        <v>21854.716647313035</v>
      </c>
      <c r="F35" s="59">
        <f t="shared" si="6"/>
        <v>19341.77169969591</v>
      </c>
      <c r="G35" s="59">
        <f t="shared" si="6"/>
        <v>16671.767692852714</v>
      </c>
      <c r="H35" s="59">
        <f t="shared" si="6"/>
        <v>13834.888435581819</v>
      </c>
      <c r="I35" s="59">
        <f t="shared" si="6"/>
        <v>10820.704224731493</v>
      </c>
      <c r="J35" s="59">
        <f t="shared" si="6"/>
        <v>7618.133500703021</v>
      </c>
      <c r="K35" s="59">
        <f t="shared" si="6"/>
        <v>4215.40210642277</v>
      </c>
    </row>
  </sheetData>
  <sheetProtection password="C977" sheet="1" objects="1" scenarios="1" selectLockedCells="1"/>
  <hyperlinks>
    <hyperlink ref="A5" location="'Op Assumptions'!A1" display="Operating/Production Assumptions"/>
    <hyperlink ref="A6" location="'Personnel Expenses'!A1" display="Personnel Expenses"/>
    <hyperlink ref="A7" location="'PP&amp;E'!A1" display="Plant, Property, &amp; Equipment (PP&amp;E)"/>
    <hyperlink ref="C5" location="'Operations Summary'!A1" display="Operations Summary (Profit/Loss, Cash Flow)"/>
    <hyperlink ref="C6" location="'Return On Investment'!A1" display="Return on Investment"/>
  </hyperlinks>
  <printOptions/>
  <pageMargins left="0.75" right="0.75" top="1" bottom="1" header="0.5" footer="0.5"/>
  <pageSetup fitToHeight="1" fitToWidth="1" horizontalDpi="600" verticalDpi="600" orientation="landscape" scale="8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Oklahoma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Rodney Holcomb</cp:lastModifiedBy>
  <cp:lastPrinted>2008-03-13T15:54:35Z</cp:lastPrinted>
  <dcterms:created xsi:type="dcterms:W3CDTF">2003-07-24T15:07:28Z</dcterms:created>
  <dcterms:modified xsi:type="dcterms:W3CDTF">2020-08-12T18:28:17Z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