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illoir\Desktop\Feed Delivery Template 5990\"/>
    </mc:Choice>
  </mc:AlternateContent>
  <bookViews>
    <workbookView xWindow="0" yWindow="0" windowWidth="19200" windowHeight="11595"/>
  </bookViews>
  <sheets>
    <sheet name="FSAS Decision Tool" sheetId="7" r:id="rId1"/>
  </sheet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0</definedName>
    <definedName name="_AtRisk_SimSetting_MultipleCPUManualCount" hidden="1">8</definedName>
    <definedName name="_AtRisk_SimSetting_MultipleCPUMode" hidden="1">0</definedName>
    <definedName name="_AtRisk_SimSetting_RandomNumberGenerator" hidden="1">0</definedName>
    <definedName name="_AtRisk_SimSetting_ReportOptionCustomItemCumulativeOverlay01" hidden="1">0</definedName>
    <definedName name="_AtRisk_SimSetting_ReportOptionCustomItemCumulativeOverlay02" hidden="1">0</definedName>
    <definedName name="_AtRisk_SimSetting_ReportOptionCustomItemCumulativeOverlay03" hidden="1">0</definedName>
    <definedName name="_AtRisk_SimSetting_ReportOptionCustomItemCumulativeOverlay04" hidden="1">0</definedName>
    <definedName name="_AtRisk_SimSetting_ReportOptionCustomItemCumulativeOverlay05" hidden="1">0</definedName>
    <definedName name="_AtRisk_SimSetting_ReportOptionCustomItemCumulativeOverlay06" hidden="1">0</definedName>
    <definedName name="_AtRisk_SimSetting_ReportOptionCustomItemDistributionFormat01" hidden="1">1</definedName>
    <definedName name="_AtRisk_SimSetting_ReportOptionCustomItemDistributionFormat02" hidden="1">1</definedName>
    <definedName name="_AtRisk_SimSetting_ReportOptionCustomItemDistributionFormat03" hidden="1">4</definedName>
    <definedName name="_AtRisk_SimSetting_ReportOptionCustomItemDistributionFormat04" hidden="1">1</definedName>
    <definedName name="_AtRisk_SimSetting_ReportOptionCustomItemDistributionFormat05" hidden="1">1</definedName>
    <definedName name="_AtRisk_SimSetting_ReportOptionCustomItemDistributionFormat06" hidden="1">1</definedName>
    <definedName name="_AtRisk_SimSetting_ReportOptionCustomItemGraphFormat01" hidden="1">1</definedName>
    <definedName name="_AtRisk_SimSetting_ReportOptionCustomItemGraphFormat02" hidden="1">1</definedName>
    <definedName name="_AtRisk_SimSetting_ReportOptionCustomItemGraphFormat03" hidden="1">1</definedName>
    <definedName name="_AtRisk_SimSetting_ReportOptionCustomItemGraphFormat04" hidden="1">1</definedName>
    <definedName name="_AtRisk_SimSetting_ReportOptionCustomItemGraphFormat05" hidden="1">1</definedName>
    <definedName name="_AtRisk_SimSetting_ReportOptionCustomItemGraphFormat06" hidden="1">1</definedName>
    <definedName name="_AtRisk_SimSetting_ReportOptionCustomItemItemIndex01" hidden="1">0</definedName>
    <definedName name="_AtRisk_SimSetting_ReportOptionCustomItemItemIndex02" hidden="1">1</definedName>
    <definedName name="_AtRisk_SimSetting_ReportOptionCustomItemItemIndex03" hidden="1">2</definedName>
    <definedName name="_AtRisk_SimSetting_ReportOptionCustomItemItemIndex04" hidden="1">3</definedName>
    <definedName name="_AtRisk_SimSetting_ReportOptionCustomItemItemIndex05" hidden="1">4</definedName>
    <definedName name="_AtRisk_SimSetting_ReportOptionCustomItemItemIndex06" hidden="1">5</definedName>
    <definedName name="_AtRisk_SimSetting_ReportOptionCustomItemItemSize01" hidden="1">0</definedName>
    <definedName name="_AtRisk_SimSetting_ReportOptionCustomItemItemSize02" hidden="1">0</definedName>
    <definedName name="_AtRisk_SimSetting_ReportOptionCustomItemItemSize03" hidden="1">0</definedName>
    <definedName name="_AtRisk_SimSetting_ReportOptionCustomItemItemSize04" hidden="1">0</definedName>
    <definedName name="_AtRisk_SimSetting_ReportOptionCustomItemItemSize05" hidden="1">0</definedName>
    <definedName name="_AtRisk_SimSetting_ReportOptionCustomItemItemSize06" hidden="1">0</definedName>
    <definedName name="_AtRisk_SimSetting_ReportOptionCustomItemItemType01" hidden="1">1</definedName>
    <definedName name="_AtRisk_SimSetting_ReportOptionCustomItemItemType02" hidden="1">5</definedName>
    <definedName name="_AtRisk_SimSetting_ReportOptionCustomItemItemType03" hidden="1">1</definedName>
    <definedName name="_AtRisk_SimSetting_ReportOptionCustomItemItemType04" hidden="1">3</definedName>
    <definedName name="_AtRisk_SimSetting_ReportOptionCustomItemItemType05" hidden="1">2</definedName>
    <definedName name="_AtRisk_SimSetting_ReportOptionCustomItemItemType06" hidden="1">4</definedName>
    <definedName name="_AtRisk_SimSetting_ReportOptionCustomItemLegendType01" hidden="1">0</definedName>
    <definedName name="_AtRisk_SimSetting_ReportOptionCustomItemLegendType02" hidden="1">0</definedName>
    <definedName name="_AtRisk_SimSetting_ReportOptionCustomItemLegendType03" hidden="1">0</definedName>
    <definedName name="_AtRisk_SimSetting_ReportOptionCustomItemLegendType04" hidden="1">0</definedName>
    <definedName name="_AtRisk_SimSetting_ReportOptionCustomItemLegendType05" hidden="1">0</definedName>
    <definedName name="_AtRisk_SimSetting_ReportOptionCustomItemLegendType06" hidden="1">0</definedName>
    <definedName name="_AtRisk_SimSetting_ReportOptionCustomItemsCount" hidden="1">6</definedName>
    <definedName name="_AtRisk_SimSetting_ReportOptionCustomItemSensitivityFormat01" hidden="1">1</definedName>
    <definedName name="_AtRisk_SimSetting_ReportOptionCustomItemSensitivityFormat02" hidden="1">1</definedName>
    <definedName name="_AtRisk_SimSetting_ReportOptionCustomItemSensitivityFormat03" hidden="1">1</definedName>
    <definedName name="_AtRisk_SimSetting_ReportOptionCustomItemSensitivityFormat04" hidden="1">1</definedName>
    <definedName name="_AtRisk_SimSetting_ReportOptionCustomItemSensitivityFormat05" hidden="1">1</definedName>
    <definedName name="_AtRisk_SimSetting_ReportOptionCustomItemSensitivityFormat06" hidden="1">1</definedName>
    <definedName name="_AtRisk_SimSetting_ReportOptionCustomItemSummaryGraphType01" hidden="1">0</definedName>
    <definedName name="_AtRisk_SimSetting_ReportOptionCustomItemSummaryGraphType02" hidden="1">0</definedName>
    <definedName name="_AtRisk_SimSetting_ReportOptionCustomItemSummaryGraphType03" hidden="1">0</definedName>
    <definedName name="_AtRisk_SimSetting_ReportOptionCustomItemSummaryGraphType04" hidden="1">0</definedName>
    <definedName name="_AtRisk_SimSetting_ReportOptionCustomItemSummaryGraphType05" hidden="1">0</definedName>
    <definedName name="_AtRisk_SimSetting_ReportOptionCustomItemSummaryGraphType06"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1</definedName>
    <definedName name="_AtRisk_SimSetting_ReportOptionReportsFileType" hidden="1">2</definedName>
    <definedName name="_AtRisk_SimSetting_ReportOptionReportStyle" hidden="1">2</definedName>
    <definedName name="_AtRisk_SimSetting_ReportOptionSelectiveQR" hidden="1">FALSE</definedName>
    <definedName name="_AtRisk_SimSetting_ReportsList" hidden="1">1</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7</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Yes_No">'FSAS Decision Tool'!$B$77:$B$78</definedName>
  </definedNames>
  <calcPr calcId="152511"/>
</workbook>
</file>

<file path=xl/calcChain.xml><?xml version="1.0" encoding="utf-8"?>
<calcChain xmlns="http://schemas.openxmlformats.org/spreadsheetml/2006/main">
  <c r="J41" i="7" l="1"/>
  <c r="C41" i="7"/>
  <c r="G19" i="7" l="1"/>
  <c r="G18" i="7"/>
  <c r="C37" i="7" l="1"/>
  <c r="C40" i="7"/>
  <c r="J40" i="7"/>
  <c r="J38" i="7"/>
  <c r="J39" i="7" s="1"/>
  <c r="C38" i="7"/>
  <c r="C39" i="7" s="1"/>
  <c r="B35" i="7"/>
  <c r="I35" i="7"/>
  <c r="J37" i="7"/>
  <c r="J21" i="7"/>
  <c r="J22" i="7" s="1"/>
  <c r="N10" i="7" s="1"/>
  <c r="N12" i="7" s="1"/>
  <c r="J19" i="7"/>
  <c r="I19" i="7"/>
  <c r="J15" i="7"/>
  <c r="I41" i="7"/>
  <c r="I40" i="7"/>
  <c r="I39" i="7"/>
  <c r="I37" i="7"/>
  <c r="AH11" i="7"/>
  <c r="AH12" i="7" s="1"/>
  <c r="AG11" i="7"/>
  <c r="AG12" i="7" s="1"/>
  <c r="AF11" i="7"/>
  <c r="AF12" i="7" s="1"/>
  <c r="AE11" i="7"/>
  <c r="AE12" i="7" s="1"/>
  <c r="AD11" i="7"/>
  <c r="AD12" i="7" s="1"/>
  <c r="AC11" i="7"/>
  <c r="AC12" i="7" s="1"/>
  <c r="AB11" i="7"/>
  <c r="AB12" i="7" s="1"/>
  <c r="Z11" i="7"/>
  <c r="Z12" i="7" s="1"/>
  <c r="AA11" i="7"/>
  <c r="AA12" i="7" s="1"/>
  <c r="Y11" i="7"/>
  <c r="Y12" i="7" s="1"/>
  <c r="C43" i="7" l="1"/>
  <c r="J10" i="7"/>
  <c r="J12" i="7"/>
  <c r="J11" i="7"/>
  <c r="J43" i="7"/>
  <c r="J14" i="7"/>
  <c r="J13" i="7"/>
  <c r="J16" i="7" l="1"/>
  <c r="V11" i="7" s="1"/>
  <c r="V12" i="7" s="1"/>
  <c r="W11" i="7" l="1"/>
  <c r="W12" i="7" s="1"/>
  <c r="O11" i="7"/>
  <c r="O12" i="7" s="1"/>
  <c r="R11" i="7"/>
  <c r="R12" i="7" s="1"/>
  <c r="J24" i="7"/>
  <c r="P11" i="7"/>
  <c r="P12" i="7" s="1"/>
  <c r="S11" i="7"/>
  <c r="S12" i="7" s="1"/>
  <c r="X11" i="7"/>
  <c r="X12" i="7" s="1"/>
  <c r="T11" i="7"/>
  <c r="T12" i="7" s="1"/>
  <c r="U11" i="7"/>
  <c r="U12" i="7" s="1"/>
  <c r="Q11" i="7"/>
  <c r="Q12" i="7" s="1"/>
  <c r="J26" i="7" l="1"/>
  <c r="J25" i="7"/>
</calcChain>
</file>

<file path=xl/sharedStrings.xml><?xml version="1.0" encoding="utf-8"?>
<sst xmlns="http://schemas.openxmlformats.org/spreadsheetml/2006/main" count="102" uniqueCount="90">
  <si>
    <t>Financial Information</t>
  </si>
  <si>
    <t>Feed Outputs</t>
  </si>
  <si>
    <t>Super Sacks</t>
  </si>
  <si>
    <t>50-lb. Bags</t>
  </si>
  <si>
    <t>Number of Cows Fed:</t>
  </si>
  <si>
    <t>Feed Cost</t>
  </si>
  <si>
    <t>Feeding Labor Cost</t>
  </si>
  <si>
    <t>Miles per Gallon Fuel Consumption:</t>
  </si>
  <si>
    <t>Cost of Fuel ($ per gallon):</t>
  </si>
  <si>
    <t>Feed Prices</t>
  </si>
  <si>
    <t>Yes</t>
  </si>
  <si>
    <t>Does your system require the use of 50-lb. bags or Super Sacks?</t>
  </si>
  <si>
    <t>Vehicle Wear and Tear Cost</t>
  </si>
  <si>
    <t>Loading/Unloading Labor Cost</t>
  </si>
  <si>
    <t>Total Annual Feeding Expenses</t>
  </si>
  <si>
    <t>Does your system allow you to purchase bulk feed?</t>
  </si>
  <si>
    <t>No</t>
  </si>
  <si>
    <t>50lb./ Super Sack Feed Loss (weather, rodents, etc.) (%) (if applicable)</t>
  </si>
  <si>
    <t>Does this system require the use of 50-lb. bags or Super Sacks?</t>
  </si>
  <si>
    <t>Does this system allow you to purchase bulk feed?</t>
  </si>
  <si>
    <t>Feed Cost Savings</t>
  </si>
  <si>
    <t>Fuel Cost Savings</t>
  </si>
  <si>
    <t>Vehicle Wear and Tear Cost Savings</t>
  </si>
  <si>
    <t>Loading/Unloading Labor Cost Savings</t>
  </si>
  <si>
    <t>Feeding Labor Cost Savings</t>
  </si>
  <si>
    <t>Net Present Value (NPV)</t>
  </si>
  <si>
    <t>Internal Rate of Return (IRR)</t>
  </si>
  <si>
    <t>Investment Required</t>
  </si>
  <si>
    <t>Cost of Prospective Feeding System</t>
  </si>
  <si>
    <t>Total Investment Required</t>
  </si>
  <si>
    <t xml:space="preserve">Payback Period </t>
  </si>
  <si>
    <t>Period</t>
  </si>
  <si>
    <t>Effective Interest/Discount Rate</t>
  </si>
  <si>
    <t>Investment</t>
  </si>
  <si>
    <t>Ann. Savings</t>
  </si>
  <si>
    <t>Cost Diff.</t>
  </si>
  <si>
    <t>Projected Cost Savings</t>
  </si>
  <si>
    <t>Total Annual Feeding Cost Savings</t>
  </si>
  <si>
    <t>Additional Cost Savings</t>
  </si>
  <si>
    <t>Fuel Expenses</t>
  </si>
  <si>
    <t>Cattle Information</t>
  </si>
  <si>
    <t>Investment Required for Prospective Feeding System</t>
  </si>
  <si>
    <r>
      <t xml:space="preserve">Instructions: </t>
    </r>
    <r>
      <rPr>
        <sz val="11"/>
        <color theme="1"/>
        <rFont val="Calibri"/>
        <family val="2"/>
        <scheme val="minor"/>
      </rPr>
      <t xml:space="preserve"> Input data into the highlighted, orange cells only. Inputting data into </t>
    </r>
  </si>
  <si>
    <t xml:space="preserve">non-highlighted cells will cause errors in the spreadsheet. The following is an </t>
  </si>
  <si>
    <t>Double-click the Icon Below to Read the Document</t>
  </si>
  <si>
    <t>Other (please specify)</t>
  </si>
  <si>
    <t>tires and lubrication, or costs for supplies like buckets, scoops, or other similar items</t>
  </si>
  <si>
    <t>other types of equipment</t>
  </si>
  <si>
    <r>
      <t>Additional Investment Required</t>
    </r>
    <r>
      <rPr>
        <vertAlign val="superscript"/>
        <sz val="11"/>
        <color theme="1"/>
        <rFont val="Calibri"/>
        <family val="2"/>
        <scheme val="minor"/>
      </rPr>
      <t>3</t>
    </r>
  </si>
  <si>
    <r>
      <rPr>
        <vertAlign val="superscript"/>
        <sz val="11"/>
        <color theme="1"/>
        <rFont val="Calibri"/>
        <family val="2"/>
        <scheme val="minor"/>
      </rPr>
      <t xml:space="preserve">1  </t>
    </r>
    <r>
      <rPr>
        <sz val="11"/>
        <color theme="1"/>
        <rFont val="Calibri"/>
        <family val="2"/>
        <scheme val="minor"/>
      </rPr>
      <t>Vehicle wear and tear is estimated by using the IRS business mileage deduction rate</t>
    </r>
  </si>
  <si>
    <t>and subtracting fuel expenses, because fuel expenses are accounted for separately on</t>
  </si>
  <si>
    <r>
      <t xml:space="preserve">Bulk Feed Price </t>
    </r>
    <r>
      <rPr>
        <b/>
        <sz val="11"/>
        <rFont val="Calibri"/>
        <family val="2"/>
        <scheme val="minor"/>
      </rPr>
      <t>($/Ton)</t>
    </r>
  </si>
  <si>
    <r>
      <t xml:space="preserve">50-lb. Bag Feed Price </t>
    </r>
    <r>
      <rPr>
        <b/>
        <sz val="11"/>
        <rFont val="Calibri"/>
        <family val="2"/>
        <scheme val="minor"/>
      </rPr>
      <t>($/bag)</t>
    </r>
  </si>
  <si>
    <r>
      <t>Name of Prospective Feeding System</t>
    </r>
    <r>
      <rPr>
        <b/>
        <sz val="11"/>
        <color theme="1"/>
        <rFont val="Calibri"/>
        <family val="2"/>
        <scheme val="minor"/>
      </rPr>
      <t xml:space="preserve"> </t>
    </r>
  </si>
  <si>
    <t xml:space="preserve">Name of Feeding System </t>
  </si>
  <si>
    <t>Number of Super Sacks Needed in a Year (if applicable)</t>
  </si>
  <si>
    <t>Cost of a Super Sack (if applicable)</t>
  </si>
  <si>
    <t>Expected Life of New System (years)</t>
  </si>
  <si>
    <t>Distance to Obtain Feed (miles; round trip):</t>
  </si>
  <si>
    <t>Farm Labor Rate or Opportunity Cost of Time Spent ($ per hour)</t>
  </si>
  <si>
    <t>feeding equipment like a dedicated flatbed feed truck, front-end loader, overhead bin, or</t>
  </si>
  <si>
    <t>Prospective Feed Delivery System</t>
  </si>
  <si>
    <t>Your Current Feed Delivery System</t>
  </si>
  <si>
    <t>Pickup-Mounted Feeder</t>
  </si>
  <si>
    <r>
      <t>IRS Business Mileage Standard Deduction ($/mi.)</t>
    </r>
    <r>
      <rPr>
        <vertAlign val="superscript"/>
        <sz val="11"/>
        <rFont val="Calibri"/>
        <family val="2"/>
        <scheme val="minor"/>
      </rPr>
      <t>1</t>
    </r>
  </si>
  <si>
    <t>Price Difference between Bagged and Bulk Feed ($/Ton)</t>
  </si>
  <si>
    <t>the spreadsheet and the rate includes fuel expenses as a factor. This rate changes</t>
  </si>
  <si>
    <r>
      <t>Fuel and Lube Cost</t>
    </r>
    <r>
      <rPr>
        <vertAlign val="superscript"/>
        <sz val="11"/>
        <color theme="1"/>
        <rFont val="Calibri"/>
        <family val="2"/>
        <scheme val="minor"/>
      </rPr>
      <t>2</t>
    </r>
  </si>
  <si>
    <r>
      <t>Additional Costs</t>
    </r>
    <r>
      <rPr>
        <vertAlign val="superscript"/>
        <sz val="11"/>
        <color theme="1"/>
        <rFont val="Calibri"/>
        <family val="2"/>
        <scheme val="minor"/>
      </rPr>
      <t>3</t>
    </r>
  </si>
  <si>
    <r>
      <t>Additional Investment Required</t>
    </r>
    <r>
      <rPr>
        <vertAlign val="superscript"/>
        <sz val="11"/>
        <color theme="1"/>
        <rFont val="Calibri"/>
        <family val="2"/>
        <scheme val="minor"/>
      </rPr>
      <t>4</t>
    </r>
  </si>
  <si>
    <t>Number of Cow Feeding Days per Year</t>
  </si>
  <si>
    <t>Number of Feeder/Calf Feeding Days per Year</t>
  </si>
  <si>
    <t>Number of Feeders/Calves Fed:</t>
  </si>
  <si>
    <t>Tons of Feed Needed per Year</t>
  </si>
  <si>
    <r>
      <rPr>
        <b/>
        <sz val="11"/>
        <color theme="1"/>
        <rFont val="Calibri"/>
        <family val="2"/>
        <scheme val="minor"/>
      </rPr>
      <t xml:space="preserve">Feeder/Calf </t>
    </r>
    <r>
      <rPr>
        <sz val="11"/>
        <color theme="1"/>
        <rFont val="Calibri"/>
        <family val="2"/>
        <scheme val="minor"/>
      </rPr>
      <t xml:space="preserve">Feeding Labor Required (hrs. </t>
    </r>
    <r>
      <rPr>
        <b/>
        <sz val="11"/>
        <color theme="1"/>
        <rFont val="Calibri"/>
        <family val="2"/>
        <scheme val="minor"/>
      </rPr>
      <t>per day</t>
    </r>
    <r>
      <rPr>
        <sz val="11"/>
        <color theme="1"/>
        <rFont val="Calibri"/>
        <family val="2"/>
        <scheme val="minor"/>
      </rPr>
      <t>)</t>
    </r>
  </si>
  <si>
    <r>
      <rPr>
        <b/>
        <sz val="11"/>
        <color theme="1"/>
        <rFont val="Calibri"/>
        <family val="2"/>
        <scheme val="minor"/>
      </rPr>
      <t xml:space="preserve">Cow </t>
    </r>
    <r>
      <rPr>
        <sz val="11"/>
        <color theme="1"/>
        <rFont val="Calibri"/>
        <family val="2"/>
        <scheme val="minor"/>
      </rPr>
      <t xml:space="preserve">Feeding Labor Required (hrs. </t>
    </r>
    <r>
      <rPr>
        <b/>
        <sz val="11"/>
        <color theme="1"/>
        <rFont val="Calibri"/>
        <family val="2"/>
        <scheme val="minor"/>
      </rPr>
      <t>per day</t>
    </r>
    <r>
      <rPr>
        <sz val="11"/>
        <color theme="1"/>
        <rFont val="Calibri"/>
        <family val="2"/>
        <scheme val="minor"/>
      </rPr>
      <t>)</t>
    </r>
  </si>
  <si>
    <r>
      <rPr>
        <vertAlign val="superscript"/>
        <sz val="11"/>
        <color theme="1"/>
        <rFont val="Calibri"/>
        <family val="2"/>
        <scheme val="minor"/>
      </rPr>
      <t>3</t>
    </r>
    <r>
      <rPr>
        <sz val="11"/>
        <color theme="1"/>
        <rFont val="Calibri"/>
        <family val="2"/>
        <scheme val="minor"/>
      </rPr>
      <t xml:space="preserve">Additional Costs may include maintence costs for feeding equipment, such as </t>
    </r>
  </si>
  <si>
    <r>
      <rPr>
        <vertAlign val="superscript"/>
        <sz val="11"/>
        <color theme="1"/>
        <rFont val="Calibri"/>
        <family val="2"/>
        <scheme val="minor"/>
      </rPr>
      <t>4</t>
    </r>
    <r>
      <rPr>
        <sz val="11"/>
        <color theme="1"/>
        <rFont val="Calibri"/>
        <family val="2"/>
        <scheme val="minor"/>
      </rPr>
      <t>Types of Additional Investments may include the need for equipment to handle</t>
    </r>
  </si>
  <si>
    <r>
      <rPr>
        <vertAlign val="superscript"/>
        <sz val="11"/>
        <color theme="1"/>
        <rFont val="Calibri"/>
        <family val="2"/>
        <scheme val="minor"/>
      </rPr>
      <t>2</t>
    </r>
    <r>
      <rPr>
        <sz val="11"/>
        <color theme="1"/>
        <rFont val="Calibri"/>
        <family val="2"/>
        <scheme val="minor"/>
      </rPr>
      <t>Lube cost is assumed to be 15% of the total fuel cost</t>
    </r>
  </si>
  <si>
    <t>on a year-to year basis. The 2017 rate is $0.535.</t>
  </si>
  <si>
    <r>
      <t xml:space="preserve">Loading/Unloading Labor Required (hrs. </t>
    </r>
    <r>
      <rPr>
        <b/>
        <sz val="11"/>
        <color theme="1"/>
        <rFont val="Calibri"/>
        <family val="2"/>
        <scheme val="minor"/>
      </rPr>
      <t>per trip to obtain feed</t>
    </r>
    <r>
      <rPr>
        <sz val="11"/>
        <color theme="1"/>
        <rFont val="Calibri"/>
        <family val="2"/>
        <scheme val="minor"/>
      </rPr>
      <t>)</t>
    </r>
  </si>
  <si>
    <t xml:space="preserve">and also feeds 50 stocker calves for 90 days. </t>
  </si>
  <si>
    <t>example scenario of a beef cattle producer who feeds 100 cows in a cow-calf operation</t>
  </si>
  <si>
    <t>Pounds of Feed per Day Fed to Cows</t>
  </si>
  <si>
    <t>Pounds of Feed per Day Fed to Feeders/Calves</t>
  </si>
  <si>
    <t>Dillon Rapp, Graduate Research Assistant</t>
  </si>
  <si>
    <t>Dan Tilley, Professor Emeritus</t>
  </si>
  <si>
    <t>Rodney B. Holcomb, Extension Economist</t>
  </si>
  <si>
    <t>Robert Wells, Livestock Consultant - The Samuel Roberts Noble Foundation</t>
  </si>
  <si>
    <t>Livestock Feed Delivery System Analysis Spreadsheet (FSAS) : What Feeding System Works for Me?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</si>
</sst>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quot;$&quot;#,##0.00"/>
    <numFmt numFmtId="165" formatCode="&quot;$&quot;#,##0.000"/>
  </numFmts>
  <fonts count="13"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u/>
      <sz val="11"/>
      <color theme="10"/>
      <name val="Calibri"/>
      <family val="2"/>
      <scheme val="minor"/>
    </font>
    <font>
      <b/>
      <sz val="16"/>
      <color theme="1"/>
      <name val="Calibri"/>
      <family val="2"/>
      <scheme val="minor"/>
    </font>
    <font>
      <b/>
      <u/>
      <sz val="11"/>
      <color theme="1"/>
      <name val="Calibri"/>
      <family val="2"/>
      <scheme val="minor"/>
    </font>
    <font>
      <vertAlign val="superscript"/>
      <sz val="11"/>
      <color theme="1"/>
      <name val="Calibri"/>
      <family val="2"/>
      <scheme val="minor"/>
    </font>
    <font>
      <sz val="11"/>
      <color rgb="FFFF0000"/>
      <name val="Calibri"/>
      <family val="2"/>
      <scheme val="minor"/>
    </font>
    <font>
      <sz val="11"/>
      <color theme="2"/>
      <name val="Calibri"/>
      <family val="2"/>
      <scheme val="minor"/>
    </font>
    <font>
      <sz val="11"/>
      <color theme="0" tint="-4.9989318521683403E-2"/>
      <name val="Calibri"/>
      <family val="2"/>
      <scheme val="minor"/>
    </font>
    <font>
      <vertAlign val="superscript"/>
      <sz val="11"/>
      <name val="Calibri"/>
      <family val="2"/>
      <scheme val="minor"/>
    </font>
  </fonts>
  <fills count="5">
    <fill>
      <patternFill patternType="none"/>
    </fill>
    <fill>
      <patternFill patternType="gray125"/>
    </fill>
    <fill>
      <patternFill patternType="solid">
        <fgColor theme="9"/>
        <bgColor indexed="64"/>
      </patternFill>
    </fill>
    <fill>
      <patternFill patternType="solid">
        <fgColor theme="0" tint="-0.14999847407452621"/>
        <bgColor indexed="64"/>
      </patternFill>
    </fill>
    <fill>
      <patternFill patternType="solid">
        <fgColor theme="0" tint="-4.9989318521683403E-2"/>
        <bgColor indexed="64"/>
      </patternFill>
    </fill>
  </fills>
  <borders count="16">
    <border>
      <left/>
      <right/>
      <top/>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medium">
        <color indexed="64"/>
      </top>
      <bottom/>
      <diagonal/>
    </border>
    <border>
      <left style="medium">
        <color indexed="64"/>
      </left>
      <right/>
      <top style="medium">
        <color indexed="64"/>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cellStyleXfs>
  <cellXfs count="87">
    <xf numFmtId="0" fontId="0" fillId="0" borderId="0" xfId="0"/>
    <xf numFmtId="164" fontId="0" fillId="3" borderId="0" xfId="0" applyNumberFormat="1" applyFill="1" applyBorder="1" applyAlignment="1">
      <alignment horizontal="center"/>
    </xf>
    <xf numFmtId="0" fontId="0" fillId="4" borderId="0" xfId="0" applyFill="1"/>
    <xf numFmtId="0" fontId="0" fillId="3" borderId="4" xfId="0" applyFill="1" applyBorder="1"/>
    <xf numFmtId="0" fontId="0" fillId="3" borderId="6" xfId="0" applyFill="1" applyBorder="1"/>
    <xf numFmtId="0" fontId="0" fillId="3" borderId="0" xfId="0" applyFill="1" applyBorder="1"/>
    <xf numFmtId="0" fontId="0" fillId="3" borderId="7" xfId="0" applyFill="1" applyBorder="1"/>
    <xf numFmtId="164" fontId="0" fillId="3" borderId="7" xfId="0" applyNumberFormat="1" applyFill="1" applyBorder="1" applyAlignment="1">
      <alignment horizontal="center"/>
    </xf>
    <xf numFmtId="0" fontId="0" fillId="3" borderId="8" xfId="0" applyFill="1" applyBorder="1"/>
    <xf numFmtId="0" fontId="2" fillId="3" borderId="9" xfId="0" applyFont="1" applyFill="1" applyBorder="1"/>
    <xf numFmtId="164" fontId="2" fillId="3" borderId="10" xfId="0" applyNumberFormat="1" applyFont="1" applyFill="1" applyBorder="1" applyAlignment="1">
      <alignment horizontal="center"/>
    </xf>
    <xf numFmtId="0" fontId="0" fillId="3" borderId="10" xfId="0" applyFill="1" applyBorder="1"/>
    <xf numFmtId="0" fontId="2" fillId="3" borderId="10" xfId="0" applyFont="1" applyFill="1" applyBorder="1"/>
    <xf numFmtId="164" fontId="2" fillId="3" borderId="11" xfId="0" applyNumberFormat="1" applyFont="1" applyFill="1" applyBorder="1" applyAlignment="1">
      <alignment horizontal="center"/>
    </xf>
    <xf numFmtId="0" fontId="2" fillId="3" borderId="6" xfId="0" applyFont="1" applyFill="1" applyBorder="1"/>
    <xf numFmtId="164" fontId="2" fillId="3" borderId="7" xfId="0" applyNumberFormat="1" applyFont="1" applyFill="1" applyBorder="1" applyAlignment="1">
      <alignment horizontal="center"/>
    </xf>
    <xf numFmtId="164" fontId="0" fillId="3" borderId="7" xfId="0" applyNumberFormat="1" applyFont="1" applyFill="1" applyBorder="1" applyAlignment="1">
      <alignment horizontal="center"/>
    </xf>
    <xf numFmtId="0" fontId="6" fillId="3" borderId="6" xfId="0" applyFont="1" applyFill="1" applyBorder="1"/>
    <xf numFmtId="2" fontId="6" fillId="3" borderId="7" xfId="0" applyNumberFormat="1" applyFont="1" applyFill="1" applyBorder="1" applyAlignment="1">
      <alignment horizontal="right"/>
    </xf>
    <xf numFmtId="164" fontId="6" fillId="3" borderId="7" xfId="0" applyNumberFormat="1" applyFont="1" applyFill="1" applyBorder="1" applyAlignment="1">
      <alignment horizontal="right"/>
    </xf>
    <xf numFmtId="0" fontId="6" fillId="3" borderId="9" xfId="0" applyFont="1" applyFill="1" applyBorder="1"/>
    <xf numFmtId="10" fontId="6" fillId="3" borderId="11" xfId="0" applyNumberFormat="1" applyFont="1" applyFill="1" applyBorder="1" applyAlignment="1">
      <alignment horizontal="right"/>
    </xf>
    <xf numFmtId="0" fontId="3" fillId="3" borderId="6" xfId="0" applyFont="1" applyFill="1" applyBorder="1"/>
    <xf numFmtId="0" fontId="3" fillId="3" borderId="0" xfId="0" applyFont="1" applyFill="1" applyBorder="1"/>
    <xf numFmtId="1" fontId="3" fillId="3" borderId="7" xfId="0" applyNumberFormat="1" applyFont="1" applyFill="1" applyBorder="1" applyAlignment="1">
      <alignment horizontal="center"/>
    </xf>
    <xf numFmtId="4" fontId="3" fillId="3" borderId="7" xfId="0" applyNumberFormat="1" applyFont="1" applyFill="1" applyBorder="1" applyAlignment="1">
      <alignment horizontal="center"/>
    </xf>
    <xf numFmtId="0" fontId="0" fillId="3" borderId="9" xfId="0" applyFill="1" applyBorder="1"/>
    <xf numFmtId="0" fontId="3" fillId="4" borderId="0" xfId="3" applyFont="1" applyFill="1"/>
    <xf numFmtId="0" fontId="7" fillId="4" borderId="0" xfId="0" applyFont="1" applyFill="1"/>
    <xf numFmtId="0" fontId="0" fillId="4" borderId="0" xfId="0" applyFill="1" applyAlignment="1">
      <alignment horizontal="left"/>
    </xf>
    <xf numFmtId="0" fontId="9" fillId="4" borderId="0" xfId="0" applyFont="1" applyFill="1"/>
    <xf numFmtId="0" fontId="0" fillId="3" borderId="1" xfId="0" applyFill="1" applyBorder="1"/>
    <xf numFmtId="0" fontId="10" fillId="4" borderId="0" xfId="0" applyFont="1" applyFill="1"/>
    <xf numFmtId="0" fontId="10" fillId="4" borderId="0" xfId="0" applyFont="1" applyFill="1" applyAlignment="1">
      <alignment horizontal="left"/>
    </xf>
    <xf numFmtId="0" fontId="10" fillId="4" borderId="0" xfId="0" applyFont="1" applyFill="1" applyAlignment="1">
      <alignment horizontal="center"/>
    </xf>
    <xf numFmtId="164" fontId="10" fillId="4" borderId="0" xfId="0" applyNumberFormat="1" applyFont="1" applyFill="1" applyAlignment="1">
      <alignment horizontal="center"/>
    </xf>
    <xf numFmtId="0" fontId="4" fillId="3" borderId="8" xfId="0" applyFont="1" applyFill="1" applyBorder="1" applyAlignment="1">
      <alignment horizontal="center"/>
    </xf>
    <xf numFmtId="0" fontId="0" fillId="3" borderId="11" xfId="0" applyFill="1" applyBorder="1"/>
    <xf numFmtId="0" fontId="2" fillId="3" borderId="4" xfId="0" applyFont="1" applyFill="1" applyBorder="1" applyAlignment="1">
      <alignment horizontal="center"/>
    </xf>
    <xf numFmtId="0" fontId="4" fillId="3" borderId="0" xfId="0" applyFont="1" applyFill="1" applyBorder="1" applyAlignment="1">
      <alignment horizontal="center"/>
    </xf>
    <xf numFmtId="164" fontId="2" fillId="3" borderId="0" xfId="0" applyNumberFormat="1" applyFont="1" applyFill="1" applyBorder="1" applyAlignment="1">
      <alignment horizontal="center"/>
    </xf>
    <xf numFmtId="164" fontId="0" fillId="3" borderId="0" xfId="0" applyNumberFormat="1" applyFont="1" applyFill="1" applyBorder="1" applyAlignment="1">
      <alignment horizontal="center"/>
    </xf>
    <xf numFmtId="2" fontId="6" fillId="3" borderId="0" xfId="0" applyNumberFormat="1" applyFont="1" applyFill="1" applyBorder="1" applyAlignment="1">
      <alignment horizontal="right"/>
    </xf>
    <xf numFmtId="164" fontId="6" fillId="3" borderId="0" xfId="0" applyNumberFormat="1" applyFont="1" applyFill="1" applyBorder="1" applyAlignment="1">
      <alignment horizontal="right"/>
    </xf>
    <xf numFmtId="164" fontId="3" fillId="3" borderId="0" xfId="0" applyNumberFormat="1" applyFont="1" applyFill="1" applyBorder="1" applyAlignment="1">
      <alignment horizontal="center"/>
    </xf>
    <xf numFmtId="9" fontId="3" fillId="3" borderId="0" xfId="2" applyFont="1" applyFill="1" applyBorder="1" applyAlignment="1">
      <alignment horizontal="center"/>
    </xf>
    <xf numFmtId="0" fontId="3" fillId="3" borderId="0" xfId="0" applyFont="1" applyFill="1" applyBorder="1" applyAlignment="1">
      <alignment horizontal="center"/>
    </xf>
    <xf numFmtId="164" fontId="3" fillId="3" borderId="0" xfId="1" applyNumberFormat="1" applyFont="1" applyFill="1" applyBorder="1" applyAlignment="1">
      <alignment horizontal="center"/>
    </xf>
    <xf numFmtId="0" fontId="2" fillId="3" borderId="14" xfId="0" applyFont="1" applyFill="1" applyBorder="1" applyAlignment="1">
      <alignment horizontal="center"/>
    </xf>
    <xf numFmtId="0" fontId="2" fillId="3" borderId="7" xfId="0" applyFont="1" applyFill="1" applyBorder="1" applyAlignment="1">
      <alignment horizontal="center"/>
    </xf>
    <xf numFmtId="10" fontId="6" fillId="3" borderId="10" xfId="0" applyNumberFormat="1" applyFont="1" applyFill="1" applyBorder="1" applyAlignment="1">
      <alignment horizontal="right"/>
    </xf>
    <xf numFmtId="0" fontId="11" fillId="4" borderId="0" xfId="0" applyFont="1" applyFill="1"/>
    <xf numFmtId="164" fontId="11" fillId="4" borderId="0" xfId="0" applyNumberFormat="1" applyFont="1" applyFill="1"/>
    <xf numFmtId="0" fontId="3" fillId="3" borderId="0" xfId="0" applyFont="1" applyFill="1" applyBorder="1" applyAlignment="1">
      <alignment horizontal="left"/>
    </xf>
    <xf numFmtId="164" fontId="3" fillId="3" borderId="7" xfId="0" applyNumberFormat="1" applyFont="1" applyFill="1" applyBorder="1" applyAlignment="1">
      <alignment horizontal="center"/>
    </xf>
    <xf numFmtId="164" fontId="3" fillId="2" borderId="0" xfId="1" applyNumberFormat="1" applyFont="1" applyFill="1" applyBorder="1" applyAlignment="1" applyProtection="1">
      <alignment horizontal="center"/>
      <protection locked="0"/>
    </xf>
    <xf numFmtId="165" fontId="3" fillId="2" borderId="0" xfId="0" applyNumberFormat="1" applyFont="1" applyFill="1" applyBorder="1" applyAlignment="1" applyProtection="1">
      <alignment horizontal="center"/>
      <protection locked="0"/>
    </xf>
    <xf numFmtId="9" fontId="3" fillId="2" borderId="0" xfId="2" applyFont="1" applyFill="1" applyBorder="1" applyAlignment="1" applyProtection="1">
      <alignment horizontal="center"/>
      <protection locked="0"/>
    </xf>
    <xf numFmtId="0" fontId="3" fillId="2" borderId="0" xfId="0" applyFont="1" applyFill="1" applyBorder="1" applyAlignment="1" applyProtection="1">
      <alignment horizontal="center"/>
      <protection locked="0"/>
    </xf>
    <xf numFmtId="164" fontId="3" fillId="2" borderId="0" xfId="0" applyNumberFormat="1" applyFont="1" applyFill="1" applyBorder="1" applyAlignment="1" applyProtection="1">
      <alignment horizontal="center"/>
      <protection locked="0"/>
    </xf>
    <xf numFmtId="0" fontId="0" fillId="2" borderId="0" xfId="0" applyFill="1" applyBorder="1" applyAlignment="1" applyProtection="1">
      <alignment horizontal="center"/>
      <protection locked="0"/>
    </xf>
    <xf numFmtId="4" fontId="0" fillId="2" borderId="0" xfId="0" applyNumberFormat="1" applyFill="1" applyBorder="1" applyAlignment="1" applyProtection="1">
      <alignment horizontal="center"/>
      <protection locked="0"/>
    </xf>
    <xf numFmtId="164" fontId="0" fillId="2" borderId="1" xfId="0" applyNumberFormat="1" applyFill="1" applyBorder="1" applyAlignment="1" applyProtection="1">
      <alignment horizontal="center"/>
      <protection locked="0"/>
    </xf>
    <xf numFmtId="164" fontId="0" fillId="2" borderId="0" xfId="0" applyNumberFormat="1" applyFill="1" applyBorder="1" applyAlignment="1" applyProtection="1">
      <alignment horizontal="center"/>
      <protection locked="0"/>
    </xf>
    <xf numFmtId="164" fontId="3" fillId="2" borderId="7" xfId="0" applyNumberFormat="1" applyFont="1" applyFill="1" applyBorder="1" applyAlignment="1" applyProtection="1">
      <alignment horizontal="center"/>
      <protection locked="0"/>
    </xf>
    <xf numFmtId="9" fontId="3" fillId="2" borderId="7" xfId="2" applyFont="1" applyFill="1" applyBorder="1" applyAlignment="1" applyProtection="1">
      <alignment horizontal="center"/>
      <protection locked="0"/>
    </xf>
    <xf numFmtId="0" fontId="3" fillId="2" borderId="7" xfId="0" applyFont="1" applyFill="1" applyBorder="1" applyAlignment="1" applyProtection="1">
      <alignment horizontal="center"/>
      <protection locked="0"/>
    </xf>
    <xf numFmtId="0" fontId="0" fillId="2" borderId="0" xfId="0" applyFont="1" applyFill="1" applyBorder="1" applyAlignment="1" applyProtection="1">
      <alignment horizontal="center"/>
      <protection locked="0"/>
    </xf>
    <xf numFmtId="0" fontId="0" fillId="2" borderId="7" xfId="0" applyFill="1" applyBorder="1" applyProtection="1">
      <protection locked="0"/>
    </xf>
    <xf numFmtId="0" fontId="4" fillId="3" borderId="1" xfId="0" applyFont="1" applyFill="1" applyBorder="1" applyAlignment="1">
      <alignment horizontal="center"/>
    </xf>
    <xf numFmtId="0" fontId="2" fillId="3" borderId="2" xfId="0" applyFont="1" applyFill="1" applyBorder="1" applyAlignment="1">
      <alignment horizontal="center"/>
    </xf>
    <xf numFmtId="0" fontId="2" fillId="3" borderId="3" xfId="0" applyFont="1" applyFill="1" applyBorder="1" applyAlignment="1">
      <alignment horizontal="center"/>
    </xf>
    <xf numFmtId="0" fontId="2" fillId="3" borderId="4" xfId="0" applyFont="1" applyFill="1" applyBorder="1" applyAlignment="1">
      <alignment horizontal="center"/>
    </xf>
    <xf numFmtId="0" fontId="0" fillId="4" borderId="0" xfId="0" applyFill="1" applyAlignment="1">
      <alignment horizontal="center"/>
    </xf>
    <xf numFmtId="0" fontId="0" fillId="2" borderId="13" xfId="0" applyFill="1" applyBorder="1" applyAlignment="1" applyProtection="1">
      <alignment horizontal="center"/>
      <protection locked="0"/>
    </xf>
    <xf numFmtId="0" fontId="0" fillId="4" borderId="0" xfId="0" applyFill="1" applyAlignment="1">
      <alignment horizontal="center"/>
    </xf>
    <xf numFmtId="0" fontId="4" fillId="3" borderId="1" xfId="0" applyFont="1" applyFill="1" applyBorder="1" applyAlignment="1">
      <alignment horizontal="center"/>
    </xf>
    <xf numFmtId="0" fontId="4" fillId="3" borderId="12" xfId="0" applyFont="1" applyFill="1" applyBorder="1" applyAlignment="1">
      <alignment horizontal="center"/>
    </xf>
    <xf numFmtId="0" fontId="6" fillId="4" borderId="0" xfId="0" applyFont="1" applyFill="1" applyAlignment="1">
      <alignment horizontal="left"/>
    </xf>
    <xf numFmtId="0" fontId="2" fillId="3" borderId="6" xfId="0" applyFont="1" applyFill="1" applyBorder="1" applyAlignment="1">
      <alignment horizontal="center"/>
    </xf>
    <xf numFmtId="0" fontId="2" fillId="3" borderId="0" xfId="0" applyFont="1" applyFill="1" applyBorder="1" applyAlignment="1">
      <alignment horizontal="center"/>
    </xf>
    <xf numFmtId="0" fontId="2" fillId="3" borderId="2" xfId="0" applyFont="1" applyFill="1" applyBorder="1" applyAlignment="1">
      <alignment horizontal="center"/>
    </xf>
    <xf numFmtId="0" fontId="2" fillId="3" borderId="3" xfId="0" applyFont="1" applyFill="1" applyBorder="1" applyAlignment="1">
      <alignment horizontal="center"/>
    </xf>
    <xf numFmtId="0" fontId="2" fillId="3" borderId="4" xfId="0" applyFont="1" applyFill="1" applyBorder="1" applyAlignment="1">
      <alignment horizontal="center"/>
    </xf>
    <xf numFmtId="0" fontId="2" fillId="3" borderId="15" xfId="0" applyFont="1" applyFill="1" applyBorder="1" applyAlignment="1">
      <alignment horizontal="center"/>
    </xf>
    <xf numFmtId="0" fontId="4" fillId="3" borderId="3" xfId="0" applyFont="1" applyFill="1" applyBorder="1" applyAlignment="1">
      <alignment horizontal="center"/>
    </xf>
    <xf numFmtId="0" fontId="4" fillId="3" borderId="5" xfId="0" applyFont="1" applyFill="1" applyBorder="1" applyAlignment="1">
      <alignment horizontal="center"/>
    </xf>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Light16"/>
  <colors>
    <mruColors>
      <color rgb="FF66FFFF"/>
      <color rgb="FFE55555"/>
      <color rgb="FFFFFFFF"/>
      <color rgb="FFFF7D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2</xdr:col>
      <xdr:colOff>1229745</xdr:colOff>
      <xdr:row>0</xdr:row>
      <xdr:rowOff>233794</xdr:rowOff>
    </xdr:from>
    <xdr:ext cx="1912018" cy="1244279"/>
    <xdr:pic>
      <xdr:nvPicPr>
        <xdr:cNvPr id="4" name="Picture 3" descr="http://kitchensink.okstate.edu/sub_page_files/dasnr_logo.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74086" y="233794"/>
          <a:ext cx="1912018" cy="124427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editAs="oneCell">
        <xdr:from>
          <xdr:col>5</xdr:col>
          <xdr:colOff>0</xdr:colOff>
          <xdr:row>45</xdr:row>
          <xdr:rowOff>38100</xdr:rowOff>
        </xdr:from>
        <xdr:to>
          <xdr:col>5</xdr:col>
          <xdr:colOff>4543425</xdr:colOff>
          <xdr:row>75</xdr:row>
          <xdr:rowOff>123825</xdr:rowOff>
        </xdr:to>
        <xdr:sp macro="" textlink="">
          <xdr:nvSpPr>
            <xdr:cNvPr id="4102" name="Object 6" hidden="1">
              <a:extLst>
                <a:ext uri="{63B3BB69-23CF-44E3-9099-C40C66FF867C}">
                  <a14:compatExt spid="_x0000_s410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K112"/>
  <sheetViews>
    <sheetView tabSelected="1" zoomScale="70" zoomScaleNormal="70" workbookViewId="0">
      <selection activeCell="B3" sqref="B3"/>
    </sheetView>
  </sheetViews>
  <sheetFormatPr defaultRowHeight="15" x14ac:dyDescent="0.25"/>
  <cols>
    <col min="1" max="1" width="9.140625" style="2"/>
    <col min="2" max="2" width="70.28515625" style="2" customWidth="1"/>
    <col min="3" max="3" width="22.85546875" style="2" customWidth="1"/>
    <col min="4" max="4" width="20.5703125" style="2" customWidth="1"/>
    <col min="5" max="5" width="12.85546875" style="2" customWidth="1"/>
    <col min="6" max="6" width="70" style="2" customWidth="1"/>
    <col min="7" max="7" width="20.42578125" style="2" bestFit="1" customWidth="1"/>
    <col min="8" max="8" width="9.140625" style="2"/>
    <col min="9" max="9" width="70.28515625" style="2" customWidth="1"/>
    <col min="10" max="10" width="28.140625" style="2" bestFit="1" customWidth="1"/>
    <col min="11" max="11" width="29" style="2" customWidth="1"/>
    <col min="12" max="13" width="9.140625" style="2"/>
    <col min="14" max="14" width="10.5703125" style="2" bestFit="1" customWidth="1"/>
    <col min="15" max="34" width="9.28515625" style="2" bestFit="1" customWidth="1"/>
    <col min="35" max="16384" width="9.140625" style="2"/>
  </cols>
  <sheetData>
    <row r="1" spans="2:37" ht="21" x14ac:dyDescent="0.35">
      <c r="B1" s="78" t="s">
        <v>89</v>
      </c>
      <c r="C1" s="78"/>
      <c r="D1" s="78"/>
      <c r="E1" s="78"/>
      <c r="F1" s="2" t="s">
        <v>85</v>
      </c>
    </row>
    <row r="2" spans="2:37" x14ac:dyDescent="0.25">
      <c r="F2" s="2" t="s">
        <v>86</v>
      </c>
    </row>
    <row r="3" spans="2:37" x14ac:dyDescent="0.25">
      <c r="B3" s="28" t="s">
        <v>42</v>
      </c>
      <c r="F3" s="2" t="s">
        <v>87</v>
      </c>
    </row>
    <row r="4" spans="2:37" x14ac:dyDescent="0.25">
      <c r="B4" s="2" t="s">
        <v>43</v>
      </c>
      <c r="F4" s="2" t="s">
        <v>88</v>
      </c>
    </row>
    <row r="5" spans="2:37" x14ac:dyDescent="0.25">
      <c r="B5" s="27" t="s">
        <v>82</v>
      </c>
    </row>
    <row r="6" spans="2:37" x14ac:dyDescent="0.25">
      <c r="B6" s="2" t="s">
        <v>81</v>
      </c>
    </row>
    <row r="7" spans="2:37" x14ac:dyDescent="0.25">
      <c r="I7" s="75"/>
      <c r="J7" s="75"/>
      <c r="K7" s="75"/>
    </row>
    <row r="8" spans="2:37" ht="15.75" thickBot="1" x14ac:dyDescent="0.3">
      <c r="L8" s="32"/>
      <c r="M8" s="32"/>
      <c r="N8" s="32"/>
      <c r="O8" s="32"/>
      <c r="P8" s="32"/>
      <c r="Q8" s="32"/>
      <c r="R8" s="32"/>
      <c r="S8" s="32"/>
      <c r="T8" s="32"/>
      <c r="U8" s="32"/>
      <c r="V8" s="32"/>
      <c r="W8" s="32"/>
      <c r="X8" s="32"/>
      <c r="Y8" s="32"/>
      <c r="Z8" s="32"/>
      <c r="AA8" s="32"/>
      <c r="AB8" s="32"/>
      <c r="AC8" s="32"/>
      <c r="AD8" s="32"/>
      <c r="AE8" s="32"/>
      <c r="AF8" s="32"/>
      <c r="AG8" s="32"/>
      <c r="AH8" s="32"/>
      <c r="AI8" s="32"/>
      <c r="AJ8" s="30"/>
      <c r="AK8" s="30"/>
    </row>
    <row r="9" spans="2:37" x14ac:dyDescent="0.25">
      <c r="B9" s="70" t="s">
        <v>0</v>
      </c>
      <c r="C9" s="71"/>
      <c r="D9" s="72"/>
      <c r="E9" s="3"/>
      <c r="F9" s="85" t="s">
        <v>9</v>
      </c>
      <c r="G9" s="86"/>
      <c r="I9" s="84" t="s">
        <v>36</v>
      </c>
      <c r="J9" s="83"/>
      <c r="K9" s="48"/>
      <c r="L9" s="32"/>
      <c r="M9" s="33" t="s">
        <v>31</v>
      </c>
      <c r="N9" s="34">
        <v>0</v>
      </c>
      <c r="O9" s="34">
        <v>1</v>
      </c>
      <c r="P9" s="34">
        <v>2</v>
      </c>
      <c r="Q9" s="34">
        <v>3</v>
      </c>
      <c r="R9" s="34">
        <v>4</v>
      </c>
      <c r="S9" s="34">
        <v>5</v>
      </c>
      <c r="T9" s="34">
        <v>6</v>
      </c>
      <c r="U9" s="34">
        <v>7</v>
      </c>
      <c r="V9" s="34">
        <v>8</v>
      </c>
      <c r="W9" s="34">
        <v>9</v>
      </c>
      <c r="X9" s="34">
        <v>10</v>
      </c>
      <c r="Y9" s="34">
        <v>11</v>
      </c>
      <c r="Z9" s="34">
        <v>12</v>
      </c>
      <c r="AA9" s="34">
        <v>13</v>
      </c>
      <c r="AB9" s="34">
        <v>14</v>
      </c>
      <c r="AC9" s="34">
        <v>15</v>
      </c>
      <c r="AD9" s="34">
        <v>16</v>
      </c>
      <c r="AE9" s="34">
        <v>17</v>
      </c>
      <c r="AF9" s="34">
        <v>18</v>
      </c>
      <c r="AG9" s="34">
        <v>19</v>
      </c>
      <c r="AH9" s="34">
        <v>20</v>
      </c>
      <c r="AI9" s="32"/>
      <c r="AJ9" s="30"/>
      <c r="AK9" s="30"/>
    </row>
    <row r="10" spans="2:37" x14ac:dyDescent="0.25">
      <c r="B10" s="22" t="s">
        <v>59</v>
      </c>
      <c r="C10" s="55">
        <v>10</v>
      </c>
      <c r="D10" s="47"/>
      <c r="E10" s="5"/>
      <c r="F10" s="23" t="s">
        <v>51</v>
      </c>
      <c r="G10" s="64">
        <v>320</v>
      </c>
      <c r="I10" s="4" t="s">
        <v>20</v>
      </c>
      <c r="J10" s="1">
        <f>'FSAS Decision Tool'!C37-'FSAS Decision Tool'!J37</f>
        <v>596.25</v>
      </c>
      <c r="K10" s="7"/>
      <c r="L10" s="32"/>
      <c r="M10" s="33" t="s">
        <v>33</v>
      </c>
      <c r="N10" s="35">
        <f>-('FSAS Decision Tool'!J22+G30)</f>
        <v>-8600</v>
      </c>
      <c r="O10" s="35"/>
      <c r="P10" s="35"/>
      <c r="Q10" s="35"/>
      <c r="R10" s="35"/>
      <c r="S10" s="35"/>
      <c r="T10" s="35"/>
      <c r="U10" s="35"/>
      <c r="V10" s="35"/>
      <c r="W10" s="35"/>
      <c r="X10" s="35"/>
      <c r="Y10" s="35"/>
      <c r="Z10" s="35"/>
      <c r="AA10" s="35"/>
      <c r="AB10" s="35"/>
      <c r="AC10" s="35"/>
      <c r="AD10" s="35"/>
      <c r="AE10" s="35"/>
      <c r="AF10" s="35"/>
      <c r="AG10" s="35"/>
      <c r="AH10" s="35"/>
      <c r="AI10" s="32"/>
      <c r="AJ10" s="30"/>
      <c r="AK10" s="30"/>
    </row>
    <row r="11" spans="2:37" ht="17.25" x14ac:dyDescent="0.25">
      <c r="B11" s="22" t="s">
        <v>64</v>
      </c>
      <c r="C11" s="56">
        <v>0.53500000000000003</v>
      </c>
      <c r="D11" s="44"/>
      <c r="E11" s="5"/>
      <c r="F11" s="23" t="s">
        <v>52</v>
      </c>
      <c r="G11" s="64">
        <v>7.5</v>
      </c>
      <c r="I11" s="4" t="s">
        <v>21</v>
      </c>
      <c r="J11" s="1">
        <f>'FSAS Decision Tool'!C38-'FSAS Decision Tool'!J38</f>
        <v>0</v>
      </c>
      <c r="K11" s="7"/>
      <c r="L11" s="32"/>
      <c r="M11" s="33" t="s">
        <v>34</v>
      </c>
      <c r="N11" s="35"/>
      <c r="O11" s="35">
        <f>IF(O9&lt;='FSAS Decision Tool'!$G$31,'FSAS Decision Tool'!$J$16,0)</f>
        <v>1701.25</v>
      </c>
      <c r="P11" s="35">
        <f>IF(P9&lt;='FSAS Decision Tool'!$G$31,'FSAS Decision Tool'!$J$16,0)</f>
        <v>1701.25</v>
      </c>
      <c r="Q11" s="35">
        <f>IF(Q9&lt;='FSAS Decision Tool'!$G$31,'FSAS Decision Tool'!$J$16,0)</f>
        <v>1701.25</v>
      </c>
      <c r="R11" s="35">
        <f>IF(R9&lt;='FSAS Decision Tool'!$G$31,'FSAS Decision Tool'!$J$16,0)</f>
        <v>1701.25</v>
      </c>
      <c r="S11" s="35">
        <f>IF(S9&lt;='FSAS Decision Tool'!$G$31,'FSAS Decision Tool'!$J$16,0)</f>
        <v>1701.25</v>
      </c>
      <c r="T11" s="35">
        <f>IF(T9&lt;='FSAS Decision Tool'!$G$31,'FSAS Decision Tool'!$J$16,0)</f>
        <v>1701.25</v>
      </c>
      <c r="U11" s="35">
        <f>IF(U9&lt;='FSAS Decision Tool'!$G$31,'FSAS Decision Tool'!$J$16,0)</f>
        <v>1701.25</v>
      </c>
      <c r="V11" s="35">
        <f>IF(V9&lt;='FSAS Decision Tool'!$G$31,'FSAS Decision Tool'!$J$16,0)</f>
        <v>1701.25</v>
      </c>
      <c r="W11" s="35">
        <f>IF(W9&lt;='FSAS Decision Tool'!$G$31,'FSAS Decision Tool'!$J$16,0)</f>
        <v>1701.25</v>
      </c>
      <c r="X11" s="35">
        <f>IF(X9&lt;='FSAS Decision Tool'!$G$31,'FSAS Decision Tool'!$J$16,0)</f>
        <v>1701.25</v>
      </c>
      <c r="Y11" s="35">
        <f>IF(Y9&lt;='FSAS Decision Tool'!$G$31,'FSAS Decision Tool'!$J$16,0)</f>
        <v>0</v>
      </c>
      <c r="Z11" s="35">
        <f>IF(Z9&lt;='FSAS Decision Tool'!$G$31,'FSAS Decision Tool'!$J$16,0)</f>
        <v>0</v>
      </c>
      <c r="AA11" s="35">
        <f>IF(AA9&lt;='FSAS Decision Tool'!$G$31,'FSAS Decision Tool'!$J$16,0)</f>
        <v>0</v>
      </c>
      <c r="AB11" s="35">
        <f>IF(AB9&lt;='FSAS Decision Tool'!$G$31,'FSAS Decision Tool'!$J$16,0)</f>
        <v>0</v>
      </c>
      <c r="AC11" s="35">
        <f>IF(AC9&lt;='FSAS Decision Tool'!$G$31,'FSAS Decision Tool'!$J$16,0)</f>
        <v>0</v>
      </c>
      <c r="AD11" s="35">
        <f>IF(AD9&lt;='FSAS Decision Tool'!$G$31,'FSAS Decision Tool'!$J$16,0)</f>
        <v>0</v>
      </c>
      <c r="AE11" s="35">
        <f>IF(AE9&lt;='FSAS Decision Tool'!$G$31,'FSAS Decision Tool'!$J$16,0)</f>
        <v>0</v>
      </c>
      <c r="AF11" s="35">
        <f>IF(AF9&lt;='FSAS Decision Tool'!$G$31,'FSAS Decision Tool'!$J$16,0)</f>
        <v>0</v>
      </c>
      <c r="AG11" s="35">
        <f>IF(AG9&lt;='FSAS Decision Tool'!$G$31,'FSAS Decision Tool'!$J$16,0)</f>
        <v>0</v>
      </c>
      <c r="AH11" s="35">
        <f>IF(AH9&lt;='FSAS Decision Tool'!$G$31,'FSAS Decision Tool'!$J$16,0)</f>
        <v>0</v>
      </c>
      <c r="AI11" s="32"/>
      <c r="AJ11" s="30"/>
      <c r="AK11" s="30"/>
    </row>
    <row r="12" spans="2:37" x14ac:dyDescent="0.25">
      <c r="B12" s="22" t="s">
        <v>32</v>
      </c>
      <c r="C12" s="57">
        <v>0.12</v>
      </c>
      <c r="D12" s="45"/>
      <c r="E12" s="5"/>
      <c r="F12" s="23" t="s">
        <v>17</v>
      </c>
      <c r="G12" s="65">
        <v>0.03</v>
      </c>
      <c r="I12" s="4" t="s">
        <v>22</v>
      </c>
      <c r="J12" s="1">
        <f>'FSAS Decision Tool'!C39-'FSAS Decision Tool'!J39</f>
        <v>0</v>
      </c>
      <c r="K12" s="7"/>
      <c r="L12" s="32"/>
      <c r="M12" s="33" t="s">
        <v>35</v>
      </c>
      <c r="N12" s="35">
        <f>N10+N11</f>
        <v>-8600</v>
      </c>
      <c r="O12" s="35">
        <f t="shared" ref="O12:AH12" si="0">O10+O11</f>
        <v>1701.25</v>
      </c>
      <c r="P12" s="35">
        <f t="shared" si="0"/>
        <v>1701.25</v>
      </c>
      <c r="Q12" s="35">
        <f t="shared" si="0"/>
        <v>1701.25</v>
      </c>
      <c r="R12" s="35">
        <f t="shared" si="0"/>
        <v>1701.25</v>
      </c>
      <c r="S12" s="35">
        <f t="shared" si="0"/>
        <v>1701.25</v>
      </c>
      <c r="T12" s="35">
        <f t="shared" si="0"/>
        <v>1701.25</v>
      </c>
      <c r="U12" s="35">
        <f t="shared" si="0"/>
        <v>1701.25</v>
      </c>
      <c r="V12" s="35">
        <f t="shared" si="0"/>
        <v>1701.25</v>
      </c>
      <c r="W12" s="35">
        <f t="shared" si="0"/>
        <v>1701.25</v>
      </c>
      <c r="X12" s="35">
        <f t="shared" si="0"/>
        <v>1701.25</v>
      </c>
      <c r="Y12" s="35">
        <f t="shared" si="0"/>
        <v>0</v>
      </c>
      <c r="Z12" s="35">
        <f t="shared" si="0"/>
        <v>0</v>
      </c>
      <c r="AA12" s="35">
        <f t="shared" si="0"/>
        <v>0</v>
      </c>
      <c r="AB12" s="35">
        <f t="shared" si="0"/>
        <v>0</v>
      </c>
      <c r="AC12" s="35">
        <f t="shared" si="0"/>
        <v>0</v>
      </c>
      <c r="AD12" s="35">
        <f t="shared" si="0"/>
        <v>0</v>
      </c>
      <c r="AE12" s="35">
        <f t="shared" si="0"/>
        <v>0</v>
      </c>
      <c r="AF12" s="35">
        <f t="shared" si="0"/>
        <v>0</v>
      </c>
      <c r="AG12" s="35">
        <f t="shared" si="0"/>
        <v>0</v>
      </c>
      <c r="AH12" s="35">
        <f t="shared" si="0"/>
        <v>0</v>
      </c>
      <c r="AI12" s="32"/>
      <c r="AJ12" s="30"/>
      <c r="AK12" s="30"/>
    </row>
    <row r="13" spans="2:37" x14ac:dyDescent="0.25">
      <c r="B13" s="22"/>
      <c r="C13" s="23"/>
      <c r="D13" s="23"/>
      <c r="E13" s="5"/>
      <c r="F13" s="23" t="s">
        <v>56</v>
      </c>
      <c r="G13" s="64">
        <v>15</v>
      </c>
      <c r="I13" s="4" t="s">
        <v>23</v>
      </c>
      <c r="J13" s="1">
        <f>'FSAS Decision Tool'!C40-'FSAS Decision Tool'!J40</f>
        <v>530</v>
      </c>
      <c r="K13" s="7"/>
      <c r="L13" s="32"/>
      <c r="M13" s="32"/>
      <c r="N13" s="32"/>
      <c r="O13" s="32"/>
      <c r="P13" s="32"/>
      <c r="Q13" s="32"/>
      <c r="R13" s="32"/>
      <c r="S13" s="32"/>
      <c r="T13" s="32"/>
      <c r="U13" s="32"/>
      <c r="V13" s="32"/>
      <c r="W13" s="32"/>
      <c r="X13" s="32"/>
      <c r="Y13" s="32"/>
      <c r="Z13" s="32"/>
      <c r="AA13" s="32"/>
      <c r="AB13" s="32"/>
      <c r="AC13" s="32"/>
      <c r="AD13" s="32"/>
      <c r="AE13" s="32"/>
      <c r="AF13" s="32"/>
      <c r="AG13" s="32"/>
      <c r="AH13" s="32"/>
      <c r="AI13" s="32"/>
      <c r="AJ13" s="30"/>
      <c r="AK13" s="30"/>
    </row>
    <row r="14" spans="2:37" x14ac:dyDescent="0.25">
      <c r="B14" s="36" t="s">
        <v>40</v>
      </c>
      <c r="C14" s="69"/>
      <c r="D14" s="39"/>
      <c r="E14" s="5"/>
      <c r="F14" s="23" t="s">
        <v>55</v>
      </c>
      <c r="G14" s="66">
        <v>8</v>
      </c>
      <c r="I14" s="4" t="s">
        <v>24</v>
      </c>
      <c r="J14" s="1">
        <f>'FSAS Decision Tool'!C41-'FSAS Decision Tool'!J41</f>
        <v>575</v>
      </c>
      <c r="K14" s="7"/>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0"/>
      <c r="AK14" s="30"/>
    </row>
    <row r="15" spans="2:37" x14ac:dyDescent="0.25">
      <c r="B15" s="22" t="s">
        <v>4</v>
      </c>
      <c r="C15" s="58">
        <v>100</v>
      </c>
      <c r="D15" s="46"/>
      <c r="E15" s="5"/>
      <c r="F15" s="23"/>
      <c r="G15" s="24"/>
      <c r="I15" s="4" t="s">
        <v>38</v>
      </c>
      <c r="J15" s="1">
        <f>'FSAS Decision Tool'!C42-'FSAS Decision Tool'!J42</f>
        <v>0</v>
      </c>
      <c r="K15" s="7"/>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row>
    <row r="16" spans="2:37" x14ac:dyDescent="0.25">
      <c r="B16" s="22" t="s">
        <v>83</v>
      </c>
      <c r="C16" s="58">
        <v>5</v>
      </c>
      <c r="D16" s="46"/>
      <c r="E16" s="5"/>
      <c r="F16" s="5"/>
      <c r="G16" s="6"/>
      <c r="I16" s="14" t="s">
        <v>37</v>
      </c>
      <c r="J16" s="40">
        <f>SUM(J10:J15)</f>
        <v>1701.25</v>
      </c>
      <c r="K16" s="15"/>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row>
    <row r="17" spans="2:11" x14ac:dyDescent="0.25">
      <c r="B17" s="22" t="s">
        <v>72</v>
      </c>
      <c r="C17" s="58">
        <v>50</v>
      </c>
      <c r="D17" s="46"/>
      <c r="E17" s="5"/>
      <c r="F17" s="76" t="s">
        <v>1</v>
      </c>
      <c r="G17" s="77"/>
      <c r="I17" s="4"/>
      <c r="J17" s="40"/>
      <c r="K17" s="15"/>
    </row>
    <row r="18" spans="2:11" x14ac:dyDescent="0.25">
      <c r="B18" s="22" t="s">
        <v>84</v>
      </c>
      <c r="C18" s="58">
        <v>8</v>
      </c>
      <c r="D18" s="46"/>
      <c r="E18" s="5"/>
      <c r="F18" s="53" t="s">
        <v>65</v>
      </c>
      <c r="G18" s="54">
        <f>G10-(G11*40)</f>
        <v>20</v>
      </c>
      <c r="I18" s="79" t="s">
        <v>27</v>
      </c>
      <c r="J18" s="80"/>
      <c r="K18" s="49"/>
    </row>
    <row r="19" spans="2:11" x14ac:dyDescent="0.25">
      <c r="B19" s="22" t="s">
        <v>70</v>
      </c>
      <c r="C19" s="58">
        <v>140</v>
      </c>
      <c r="D19" s="46"/>
      <c r="E19" s="5"/>
      <c r="F19" s="23" t="s">
        <v>73</v>
      </c>
      <c r="G19" s="25">
        <f>(('FSAS Decision Tool'!C15*'FSAS Decision Tool'!C16*C19)+('FSAS Decision Tool'!C17*'FSAS Decision Tool'!C18*C20))/2000</f>
        <v>53</v>
      </c>
      <c r="I19" s="4" t="str">
        <f>'FSAS Decision Tool'!F29</f>
        <v>Cost of Prospective Feeding System</v>
      </c>
      <c r="J19" s="41">
        <f>'FSAS Decision Tool'!G29</f>
        <v>2600</v>
      </c>
      <c r="K19" s="16"/>
    </row>
    <row r="20" spans="2:11" x14ac:dyDescent="0.25">
      <c r="B20" s="22" t="s">
        <v>71</v>
      </c>
      <c r="C20" s="58">
        <v>90</v>
      </c>
      <c r="D20" s="46"/>
      <c r="E20" s="5"/>
      <c r="F20" s="23"/>
      <c r="G20" s="25"/>
      <c r="I20" s="4"/>
      <c r="J20" s="41"/>
      <c r="K20" s="16"/>
    </row>
    <row r="21" spans="2:11" ht="17.25" x14ac:dyDescent="0.25">
      <c r="B21" s="22"/>
      <c r="C21" s="23"/>
      <c r="D21" s="23"/>
      <c r="E21" s="5"/>
      <c r="F21" s="5"/>
      <c r="G21" s="6"/>
      <c r="I21" s="4" t="s">
        <v>48</v>
      </c>
      <c r="J21" s="41">
        <f>'FSAS Decision Tool'!G30</f>
        <v>3000</v>
      </c>
      <c r="K21" s="16"/>
    </row>
    <row r="22" spans="2:11" x14ac:dyDescent="0.25">
      <c r="B22" s="36" t="s">
        <v>39</v>
      </c>
      <c r="C22" s="69"/>
      <c r="D22" s="39"/>
      <c r="E22" s="5"/>
      <c r="F22" s="5"/>
      <c r="G22" s="6"/>
      <c r="I22" s="14" t="s">
        <v>29</v>
      </c>
      <c r="J22" s="40">
        <f>J19+J21</f>
        <v>5600</v>
      </c>
      <c r="K22" s="15"/>
    </row>
    <row r="23" spans="2:11" x14ac:dyDescent="0.25">
      <c r="B23" s="22" t="s">
        <v>58</v>
      </c>
      <c r="C23" s="58">
        <v>25</v>
      </c>
      <c r="D23" s="46"/>
      <c r="E23" s="5"/>
      <c r="F23" s="5"/>
      <c r="G23" s="6"/>
      <c r="I23" s="4"/>
      <c r="J23" s="5"/>
      <c r="K23" s="6"/>
    </row>
    <row r="24" spans="2:11" ht="21" x14ac:dyDescent="0.35">
      <c r="B24" s="22" t="s">
        <v>7</v>
      </c>
      <c r="C24" s="58">
        <v>15</v>
      </c>
      <c r="D24" s="46"/>
      <c r="E24" s="5"/>
      <c r="F24" s="5"/>
      <c r="G24" s="6"/>
      <c r="I24" s="17" t="s">
        <v>30</v>
      </c>
      <c r="J24" s="42" t="str">
        <f>ROUND(J22/J16,2) &amp;" years"</f>
        <v>3.29 years</v>
      </c>
      <c r="K24" s="18"/>
    </row>
    <row r="25" spans="2:11" ht="21" x14ac:dyDescent="0.35">
      <c r="B25" s="22" t="s">
        <v>8</v>
      </c>
      <c r="C25" s="59">
        <v>2</v>
      </c>
      <c r="D25" s="44"/>
      <c r="E25" s="5"/>
      <c r="F25" s="5"/>
      <c r="G25" s="6"/>
      <c r="I25" s="17" t="s">
        <v>25</v>
      </c>
      <c r="J25" s="43">
        <f>NPV('FSAS Decision Tool'!C12,'FSAS Decision Tool'!O12:AH12)+'FSAS Decision Tool'!N12</f>
        <v>1012.441927083979</v>
      </c>
      <c r="K25" s="19"/>
    </row>
    <row r="26" spans="2:11" ht="21.75" thickBot="1" x14ac:dyDescent="0.4">
      <c r="B26" s="26"/>
      <c r="C26" s="11"/>
      <c r="D26" s="11"/>
      <c r="E26" s="11"/>
      <c r="F26" s="11"/>
      <c r="G26" s="37"/>
      <c r="I26" s="20" t="s">
        <v>26</v>
      </c>
      <c r="J26" s="50">
        <f>IRR('FSAS Decision Tool'!N12:AH12,0.2)</f>
        <v>0.14811142124851417</v>
      </c>
      <c r="K26" s="21"/>
    </row>
    <row r="27" spans="2:11" ht="15.75" thickBot="1" x14ac:dyDescent="0.3"/>
    <row r="28" spans="2:11" x14ac:dyDescent="0.25">
      <c r="B28" s="81" t="s">
        <v>62</v>
      </c>
      <c r="C28" s="82"/>
      <c r="D28" s="38"/>
      <c r="E28" s="3"/>
      <c r="F28" s="82" t="s">
        <v>41</v>
      </c>
      <c r="G28" s="82"/>
      <c r="H28" s="3"/>
      <c r="I28" s="83" t="s">
        <v>61</v>
      </c>
      <c r="J28" s="83"/>
      <c r="K28" s="48"/>
    </row>
    <row r="29" spans="2:11" x14ac:dyDescent="0.25">
      <c r="B29" s="4" t="s">
        <v>54</v>
      </c>
      <c r="C29" s="60" t="s">
        <v>3</v>
      </c>
      <c r="D29" s="74"/>
      <c r="E29" s="74"/>
      <c r="F29" s="5" t="s">
        <v>28</v>
      </c>
      <c r="G29" s="63">
        <v>2600</v>
      </c>
      <c r="H29" s="5"/>
      <c r="I29" s="5" t="s">
        <v>53</v>
      </c>
      <c r="J29" s="67" t="s">
        <v>45</v>
      </c>
      <c r="K29" s="68" t="s">
        <v>63</v>
      </c>
    </row>
    <row r="30" spans="2:11" ht="17.25" x14ac:dyDescent="0.25">
      <c r="B30" s="4" t="s">
        <v>11</v>
      </c>
      <c r="C30" s="60" t="s">
        <v>10</v>
      </c>
      <c r="D30" s="5"/>
      <c r="E30" s="5"/>
      <c r="F30" s="5" t="s">
        <v>69</v>
      </c>
      <c r="G30" s="63">
        <v>3000</v>
      </c>
      <c r="H30" s="5"/>
      <c r="I30" s="5" t="s">
        <v>18</v>
      </c>
      <c r="J30" s="60" t="s">
        <v>16</v>
      </c>
      <c r="K30" s="6"/>
    </row>
    <row r="31" spans="2:11" x14ac:dyDescent="0.25">
      <c r="B31" s="4" t="s">
        <v>15</v>
      </c>
      <c r="C31" s="60" t="s">
        <v>10</v>
      </c>
      <c r="D31" s="5"/>
      <c r="E31" s="5"/>
      <c r="F31" s="5" t="s">
        <v>57</v>
      </c>
      <c r="G31" s="60">
        <v>10</v>
      </c>
      <c r="H31" s="5"/>
      <c r="I31" s="5" t="s">
        <v>19</v>
      </c>
      <c r="J31" s="60" t="s">
        <v>10</v>
      </c>
      <c r="K31" s="6"/>
    </row>
    <row r="32" spans="2:11" x14ac:dyDescent="0.25">
      <c r="B32" s="4" t="s">
        <v>80</v>
      </c>
      <c r="C32" s="60">
        <v>1</v>
      </c>
      <c r="D32" s="5"/>
      <c r="E32" s="5"/>
      <c r="F32" s="5"/>
      <c r="G32" s="5"/>
      <c r="H32" s="5"/>
      <c r="I32" s="5" t="s">
        <v>80</v>
      </c>
      <c r="J32" s="60">
        <v>0</v>
      </c>
      <c r="K32" s="6"/>
    </row>
    <row r="33" spans="2:11" x14ac:dyDescent="0.25">
      <c r="B33" s="4" t="s">
        <v>75</v>
      </c>
      <c r="C33" s="60">
        <v>1</v>
      </c>
      <c r="D33" s="5"/>
      <c r="E33" s="5"/>
      <c r="F33" s="5"/>
      <c r="G33" s="5"/>
      <c r="H33" s="5"/>
      <c r="I33" s="5" t="s">
        <v>75</v>
      </c>
      <c r="J33" s="60">
        <v>0.75</v>
      </c>
      <c r="K33" s="6"/>
    </row>
    <row r="34" spans="2:11" x14ac:dyDescent="0.25">
      <c r="B34" s="4" t="s">
        <v>74</v>
      </c>
      <c r="C34" s="60">
        <v>1</v>
      </c>
      <c r="D34" s="5"/>
      <c r="E34" s="5"/>
      <c r="F34" s="5"/>
      <c r="G34" s="5"/>
      <c r="H34" s="5"/>
      <c r="I34" s="5" t="s">
        <v>74</v>
      </c>
      <c r="J34" s="60">
        <v>0.75</v>
      </c>
      <c r="K34" s="6"/>
    </row>
    <row r="35" spans="2:11" x14ac:dyDescent="0.25">
      <c r="B35" s="4" t="str">
        <f>IF(C29="Super Sacks","Super Sack Hauling Capacity (lbs.)",IF(C29="50-lb. Bags","Vehicle Bag Hauling Capacity (lbs.)",D29&amp;" Capcity (lbs.)"))</f>
        <v>Vehicle Bag Hauling Capacity (lbs.)</v>
      </c>
      <c r="C35" s="61">
        <v>2000</v>
      </c>
      <c r="D35" s="5"/>
      <c r="E35" s="5"/>
      <c r="F35" s="5"/>
      <c r="G35" s="5"/>
      <c r="H35" s="5"/>
      <c r="I35" s="5" t="str">
        <f>IF(J29="Super Sacks","Super Sack Hauling Capacity (lbs.)",IF(J29="50-lb. Bags","Vehicle Bag Hauling Capacity (lbs.)",K29&amp;" Capacity (lbs.)"))</f>
        <v>Pickup-Mounted Feeder Capacity (lbs.)</v>
      </c>
      <c r="J35" s="61">
        <v>2000</v>
      </c>
      <c r="K35" s="6"/>
    </row>
    <row r="36" spans="2:11" x14ac:dyDescent="0.25">
      <c r="B36" s="4"/>
      <c r="C36" s="5"/>
      <c r="D36" s="5"/>
      <c r="E36" s="5"/>
      <c r="F36" s="5"/>
      <c r="G36" s="5"/>
      <c r="H36" s="5"/>
      <c r="I36" s="5"/>
      <c r="J36" s="5"/>
      <c r="K36" s="6"/>
    </row>
    <row r="37" spans="2:11" x14ac:dyDescent="0.25">
      <c r="B37" s="4" t="s">
        <v>5</v>
      </c>
      <c r="C37" s="1">
        <f>IF(C31="Yes",'FSAS Decision Tool'!G19*'FSAS Decision Tool'!G10,IF(C31="No",'FSAS Decision Tool'!G19*('FSAS Decision Tool'!G11*(2000/50)),""))+IF(C29="Super Sacks",('FSAS Decision Tool'!G14*'FSAS Decision Tool'!G13),0)+(IF(AND(C30="Yes",C29="Super Sacks"),'FSAS Decision Tool'!G12*'FSAS Decision Tool'!G19*'FSAS Decision Tool'!G10,IF(AND(C30="Yes",C29="50-lb. Bags"),'FSAS Decision Tool'!G19*'FSAS Decision Tool'!G12*('FSAS Decision Tool'!G11*(2000/40)),0)))</f>
        <v>17556.25</v>
      </c>
      <c r="D37" s="1"/>
      <c r="E37" s="5"/>
      <c r="F37" s="5"/>
      <c r="G37" s="5"/>
      <c r="H37" s="5"/>
      <c r="I37" s="5" t="str">
        <f t="shared" ref="I37:I41" si="1">B37</f>
        <v>Feed Cost</v>
      </c>
      <c r="J37" s="1">
        <f>IF(J31="Yes",'FSAS Decision Tool'!G10*'FSAS Decision Tool'!G19,IF(J31="No",('FSAS Decision Tool'!G11*(2000/50))*'FSAS Decision Tool'!G19,""))+IF(J29="Super Sacks",'FSAS Decision Tool'!G13*'FSAS Decision Tool'!G14,0)+(IF(AND(J30="Yes",J29="Super Sacks"),'FSAS Decision Tool'!G19*'FSAS Decision Tool'!G10*'FSAS Decision Tool'!G12,IF(AND(J30="Yes",J29="50-lb. Bags"),'FSAS Decision Tool'!G19*'FSAS Decision Tool'!G12*('FSAS Decision Tool'!G11*(2000/50)),0)))</f>
        <v>16960</v>
      </c>
      <c r="K37" s="6"/>
    </row>
    <row r="38" spans="2:11" ht="17.25" x14ac:dyDescent="0.25">
      <c r="B38" s="4" t="s">
        <v>67</v>
      </c>
      <c r="C38" s="1">
        <f>((G19*2000)/C35)*(C23/C24*C25)*1.15</f>
        <v>203.16666666666669</v>
      </c>
      <c r="D38" s="1"/>
      <c r="E38" s="5"/>
      <c r="F38" s="5"/>
      <c r="G38" s="5"/>
      <c r="H38" s="5"/>
      <c r="I38" s="5" t="s">
        <v>67</v>
      </c>
      <c r="J38" s="1">
        <f>((G19*2000)/J35)*(C23/C24*C25)*1.15</f>
        <v>203.16666666666669</v>
      </c>
      <c r="K38" s="6"/>
    </row>
    <row r="39" spans="2:11" x14ac:dyDescent="0.25">
      <c r="B39" s="4" t="s">
        <v>12</v>
      </c>
      <c r="C39" s="1">
        <f>(((G19*2000)/C35)*C23*C11)-C38</f>
        <v>505.70833333333331</v>
      </c>
      <c r="D39" s="1"/>
      <c r="E39" s="5"/>
      <c r="F39" s="5"/>
      <c r="G39" s="5"/>
      <c r="H39" s="5"/>
      <c r="I39" s="5" t="str">
        <f t="shared" si="1"/>
        <v>Vehicle Wear and Tear Cost</v>
      </c>
      <c r="J39" s="1">
        <f>(((G19*2000)/C35)*C23*C11)-J38</f>
        <v>505.70833333333331</v>
      </c>
      <c r="K39" s="6"/>
    </row>
    <row r="40" spans="2:11" x14ac:dyDescent="0.25">
      <c r="B40" s="4" t="s">
        <v>13</v>
      </c>
      <c r="C40" s="1">
        <f>C10*C32*(G19*2000/C35)</f>
        <v>530</v>
      </c>
      <c r="D40" s="1"/>
      <c r="E40" s="5"/>
      <c r="F40" s="5"/>
      <c r="G40" s="5"/>
      <c r="H40" s="5"/>
      <c r="I40" s="5" t="str">
        <f t="shared" si="1"/>
        <v>Loading/Unloading Labor Cost</v>
      </c>
      <c r="J40" s="1">
        <f>J32*C10*(G19*2000/J35)</f>
        <v>0</v>
      </c>
      <c r="K40" s="6"/>
    </row>
    <row r="41" spans="2:11" x14ac:dyDescent="0.25">
      <c r="B41" s="4" t="s">
        <v>6</v>
      </c>
      <c r="C41" s="1">
        <f>(C10*C33*C19)+(C10*C34*C20)</f>
        <v>2300</v>
      </c>
      <c r="D41" s="1"/>
      <c r="E41" s="5"/>
      <c r="F41" s="5"/>
      <c r="G41" s="5"/>
      <c r="H41" s="5"/>
      <c r="I41" s="5" t="str">
        <f t="shared" si="1"/>
        <v>Feeding Labor Cost</v>
      </c>
      <c r="J41" s="1">
        <f>(C10*C19*J33)+(C10*J34*C20)</f>
        <v>1725</v>
      </c>
      <c r="K41" s="6"/>
    </row>
    <row r="42" spans="2:11" ht="17.25" x14ac:dyDescent="0.25">
      <c r="B42" s="8" t="s">
        <v>68</v>
      </c>
      <c r="C42" s="62">
        <v>0</v>
      </c>
      <c r="D42" s="1"/>
      <c r="E42" s="5"/>
      <c r="F42" s="5"/>
      <c r="G42" s="5"/>
      <c r="H42" s="5"/>
      <c r="I42" s="31" t="s">
        <v>68</v>
      </c>
      <c r="J42" s="62">
        <v>0</v>
      </c>
      <c r="K42" s="6"/>
    </row>
    <row r="43" spans="2:11" ht="15.75" thickBot="1" x14ac:dyDescent="0.3">
      <c r="B43" s="9" t="s">
        <v>14</v>
      </c>
      <c r="C43" s="10">
        <f>SUM(C37:C42)</f>
        <v>21095.125</v>
      </c>
      <c r="D43" s="10"/>
      <c r="E43" s="11"/>
      <c r="F43" s="11"/>
      <c r="G43" s="11"/>
      <c r="H43" s="11"/>
      <c r="I43" s="12" t="s">
        <v>14</v>
      </c>
      <c r="J43" s="10">
        <f>SUM(J37:J42)</f>
        <v>19393.875</v>
      </c>
      <c r="K43" s="13"/>
    </row>
    <row r="45" spans="2:11" ht="17.25" x14ac:dyDescent="0.25">
      <c r="B45" s="2" t="s">
        <v>49</v>
      </c>
      <c r="F45" s="73" t="s">
        <v>44</v>
      </c>
    </row>
    <row r="46" spans="2:11" x14ac:dyDescent="0.25">
      <c r="B46" s="2" t="s">
        <v>50</v>
      </c>
    </row>
    <row r="47" spans="2:11" x14ac:dyDescent="0.25">
      <c r="B47" s="2" t="s">
        <v>66</v>
      </c>
    </row>
    <row r="48" spans="2:11" x14ac:dyDescent="0.25">
      <c r="B48" s="2" t="s">
        <v>79</v>
      </c>
    </row>
    <row r="50" spans="2:2" ht="17.25" x14ac:dyDescent="0.25">
      <c r="B50" s="2" t="s">
        <v>78</v>
      </c>
    </row>
    <row r="52" spans="2:2" ht="17.25" x14ac:dyDescent="0.25">
      <c r="B52" s="2" t="s">
        <v>76</v>
      </c>
    </row>
    <row r="53" spans="2:2" x14ac:dyDescent="0.25">
      <c r="B53" s="2" t="s">
        <v>46</v>
      </c>
    </row>
    <row r="55" spans="2:2" ht="17.25" x14ac:dyDescent="0.25">
      <c r="B55" s="29" t="s">
        <v>77</v>
      </c>
    </row>
    <row r="56" spans="2:2" x14ac:dyDescent="0.25">
      <c r="B56" s="2" t="s">
        <v>60</v>
      </c>
    </row>
    <row r="57" spans="2:2" x14ac:dyDescent="0.25">
      <c r="B57" s="2" t="s">
        <v>47</v>
      </c>
    </row>
    <row r="76" spans="2:10" x14ac:dyDescent="0.25">
      <c r="D76" s="51" t="s">
        <v>3</v>
      </c>
      <c r="E76" s="51"/>
      <c r="F76" s="51"/>
      <c r="G76" s="51"/>
      <c r="H76" s="51"/>
      <c r="I76" s="51"/>
      <c r="J76" s="51"/>
    </row>
    <row r="77" spans="2:10" x14ac:dyDescent="0.25">
      <c r="B77" s="51" t="s">
        <v>10</v>
      </c>
      <c r="C77" s="51"/>
      <c r="D77" s="51" t="s">
        <v>2</v>
      </c>
      <c r="E77" s="51"/>
      <c r="F77" s="51"/>
      <c r="G77" s="51"/>
      <c r="H77" s="51"/>
      <c r="I77" s="51"/>
      <c r="J77" s="51"/>
    </row>
    <row r="78" spans="2:10" x14ac:dyDescent="0.25">
      <c r="B78" s="51" t="s">
        <v>16</v>
      </c>
      <c r="C78" s="51"/>
      <c r="D78" s="51" t="s">
        <v>45</v>
      </c>
      <c r="E78" s="51"/>
      <c r="F78" s="51"/>
      <c r="G78" s="51"/>
      <c r="H78" s="51"/>
      <c r="I78" s="51"/>
      <c r="J78" s="51"/>
    </row>
    <row r="79" spans="2:10" x14ac:dyDescent="0.25">
      <c r="B79" s="51"/>
      <c r="C79" s="51"/>
      <c r="D79" s="51">
        <v>5</v>
      </c>
      <c r="E79" s="51"/>
      <c r="F79" s="51">
        <v>10</v>
      </c>
      <c r="G79" s="51"/>
      <c r="H79" s="51"/>
      <c r="I79" s="51"/>
      <c r="J79" s="51"/>
    </row>
    <row r="80" spans="2:10" x14ac:dyDescent="0.25">
      <c r="B80" s="51">
        <v>1</v>
      </c>
      <c r="C80" s="51"/>
      <c r="D80" s="51">
        <v>10</v>
      </c>
      <c r="E80" s="51"/>
      <c r="F80" s="51">
        <v>11</v>
      </c>
      <c r="G80" s="51"/>
      <c r="H80" s="51"/>
      <c r="I80" s="51"/>
      <c r="J80" s="51"/>
    </row>
    <row r="81" spans="2:10" x14ac:dyDescent="0.25">
      <c r="B81" s="51">
        <v>2</v>
      </c>
      <c r="C81" s="51"/>
      <c r="D81" s="51">
        <v>15</v>
      </c>
      <c r="E81" s="51"/>
      <c r="F81" s="51">
        <v>12</v>
      </c>
      <c r="G81" s="51"/>
      <c r="H81" s="51"/>
      <c r="I81" s="51"/>
      <c r="J81" s="51"/>
    </row>
    <row r="82" spans="2:10" x14ac:dyDescent="0.25">
      <c r="B82" s="51">
        <v>3</v>
      </c>
      <c r="C82" s="51"/>
      <c r="D82" s="51">
        <v>20</v>
      </c>
      <c r="E82" s="51"/>
      <c r="F82" s="51">
        <v>13</v>
      </c>
      <c r="G82" s="51"/>
      <c r="H82" s="51"/>
      <c r="I82" s="51"/>
      <c r="J82" s="51"/>
    </row>
    <row r="83" spans="2:10" x14ac:dyDescent="0.25">
      <c r="B83" s="51">
        <v>4</v>
      </c>
      <c r="C83" s="51"/>
      <c r="D83" s="51">
        <v>25</v>
      </c>
      <c r="E83" s="51"/>
      <c r="F83" s="51">
        <v>14</v>
      </c>
      <c r="G83" s="51"/>
      <c r="H83" s="51"/>
      <c r="I83" s="51"/>
      <c r="J83" s="51"/>
    </row>
    <row r="84" spans="2:10" x14ac:dyDescent="0.25">
      <c r="B84" s="51">
        <v>5</v>
      </c>
      <c r="C84" s="51"/>
      <c r="D84" s="51">
        <v>30</v>
      </c>
      <c r="E84" s="51"/>
      <c r="F84" s="51">
        <v>15</v>
      </c>
      <c r="G84" s="51"/>
      <c r="H84" s="51"/>
      <c r="I84" s="51"/>
      <c r="J84" s="51"/>
    </row>
    <row r="85" spans="2:10" x14ac:dyDescent="0.25">
      <c r="B85" s="51">
        <v>6</v>
      </c>
      <c r="C85" s="51"/>
      <c r="D85" s="51">
        <v>35</v>
      </c>
      <c r="E85" s="51"/>
      <c r="F85" s="51">
        <v>16</v>
      </c>
      <c r="G85" s="51"/>
      <c r="H85" s="51"/>
      <c r="I85" s="51"/>
      <c r="J85" s="51"/>
    </row>
    <row r="86" spans="2:10" x14ac:dyDescent="0.25">
      <c r="B86" s="51">
        <v>7</v>
      </c>
      <c r="C86" s="51"/>
      <c r="D86" s="51">
        <v>40</v>
      </c>
      <c r="E86" s="51"/>
      <c r="F86" s="51">
        <v>17</v>
      </c>
      <c r="G86" s="51"/>
      <c r="H86" s="51"/>
      <c r="I86" s="51"/>
      <c r="J86" s="51"/>
    </row>
    <row r="87" spans="2:10" x14ac:dyDescent="0.25">
      <c r="B87" s="51">
        <v>8</v>
      </c>
      <c r="C87" s="51"/>
      <c r="D87" s="51">
        <v>45</v>
      </c>
      <c r="E87" s="51"/>
      <c r="F87" s="51">
        <v>18</v>
      </c>
      <c r="G87" s="51"/>
      <c r="H87" s="51"/>
      <c r="I87" s="51"/>
      <c r="J87" s="51"/>
    </row>
    <row r="88" spans="2:10" x14ac:dyDescent="0.25">
      <c r="B88" s="51">
        <v>9</v>
      </c>
      <c r="C88" s="51"/>
      <c r="D88" s="51">
        <v>50</v>
      </c>
      <c r="E88" s="51"/>
      <c r="F88" s="51">
        <v>19</v>
      </c>
      <c r="G88" s="51"/>
      <c r="H88" s="51"/>
      <c r="I88" s="51"/>
      <c r="J88" s="51"/>
    </row>
    <row r="89" spans="2:10" x14ac:dyDescent="0.25">
      <c r="B89" s="51">
        <v>10</v>
      </c>
      <c r="C89" s="51"/>
      <c r="D89" s="51">
        <v>55</v>
      </c>
      <c r="E89" s="51"/>
      <c r="F89" s="51">
        <v>20</v>
      </c>
      <c r="G89" s="51"/>
      <c r="H89" s="51"/>
      <c r="I89" s="51"/>
      <c r="J89" s="51"/>
    </row>
    <row r="90" spans="2:10" x14ac:dyDescent="0.25">
      <c r="B90" s="51">
        <v>11</v>
      </c>
      <c r="C90" s="51"/>
      <c r="D90" s="51">
        <v>60</v>
      </c>
      <c r="E90" s="51"/>
      <c r="F90" s="51">
        <v>21</v>
      </c>
      <c r="G90" s="51"/>
      <c r="H90" s="51"/>
      <c r="I90" s="51"/>
      <c r="J90" s="51"/>
    </row>
    <row r="91" spans="2:10" x14ac:dyDescent="0.25">
      <c r="B91" s="51">
        <v>12</v>
      </c>
      <c r="C91" s="51"/>
      <c r="D91" s="51">
        <v>65</v>
      </c>
      <c r="E91" s="51"/>
      <c r="F91" s="51">
        <v>22</v>
      </c>
      <c r="G91" s="51"/>
      <c r="H91" s="51"/>
      <c r="I91" s="51"/>
      <c r="J91" s="51"/>
    </row>
    <row r="92" spans="2:10" x14ac:dyDescent="0.25">
      <c r="B92" s="51">
        <v>13</v>
      </c>
      <c r="C92" s="51"/>
      <c r="D92" s="51">
        <v>70</v>
      </c>
      <c r="E92" s="51"/>
      <c r="F92" s="51">
        <v>23</v>
      </c>
      <c r="G92" s="51"/>
      <c r="H92" s="51"/>
      <c r="I92" s="51"/>
      <c r="J92" s="51"/>
    </row>
    <row r="93" spans="2:10" x14ac:dyDescent="0.25">
      <c r="B93" s="51">
        <v>14</v>
      </c>
      <c r="C93" s="51"/>
      <c r="D93" s="51">
        <v>75</v>
      </c>
      <c r="E93" s="51"/>
      <c r="F93" s="51">
        <v>24</v>
      </c>
      <c r="G93" s="51"/>
      <c r="H93" s="51"/>
      <c r="I93" s="51"/>
      <c r="J93" s="51"/>
    </row>
    <row r="94" spans="2:10" x14ac:dyDescent="0.25">
      <c r="B94" s="51">
        <v>15</v>
      </c>
      <c r="C94" s="51"/>
      <c r="D94" s="51"/>
      <c r="E94" s="51"/>
      <c r="F94" s="51">
        <v>25</v>
      </c>
      <c r="G94" s="51"/>
      <c r="H94" s="51"/>
      <c r="I94" s="51"/>
      <c r="J94" s="51"/>
    </row>
    <row r="95" spans="2:10" x14ac:dyDescent="0.25">
      <c r="B95" s="51">
        <v>16</v>
      </c>
      <c r="C95" s="51"/>
      <c r="D95" s="52">
        <v>2</v>
      </c>
      <c r="E95" s="51"/>
      <c r="F95" s="51"/>
      <c r="G95" s="51"/>
      <c r="H95" s="51"/>
      <c r="I95" s="51"/>
      <c r="J95" s="51"/>
    </row>
    <row r="96" spans="2:10" x14ac:dyDescent="0.25">
      <c r="B96" s="51">
        <v>17</v>
      </c>
      <c r="C96" s="51"/>
      <c r="D96" s="52">
        <v>2.1</v>
      </c>
      <c r="E96" s="51"/>
      <c r="F96" s="51"/>
      <c r="G96" s="51"/>
      <c r="H96" s="51"/>
      <c r="I96" s="51"/>
      <c r="J96" s="51"/>
    </row>
    <row r="97" spans="2:10" x14ac:dyDescent="0.25">
      <c r="B97" s="51">
        <v>18</v>
      </c>
      <c r="C97" s="51"/>
      <c r="D97" s="52">
        <v>2.2000000000000002</v>
      </c>
      <c r="E97" s="51"/>
      <c r="F97" s="51"/>
      <c r="G97" s="51"/>
      <c r="H97" s="51"/>
      <c r="I97" s="51"/>
      <c r="J97" s="51"/>
    </row>
    <row r="98" spans="2:10" x14ac:dyDescent="0.25">
      <c r="B98" s="51">
        <v>19</v>
      </c>
      <c r="C98" s="51"/>
      <c r="D98" s="52">
        <v>2.2999999999999998</v>
      </c>
      <c r="E98" s="51"/>
      <c r="F98" s="51"/>
      <c r="G98" s="51"/>
      <c r="H98" s="51"/>
      <c r="I98" s="51"/>
      <c r="J98" s="51"/>
    </row>
    <row r="99" spans="2:10" x14ac:dyDescent="0.25">
      <c r="B99" s="51">
        <v>20</v>
      </c>
      <c r="C99" s="51"/>
      <c r="D99" s="52">
        <v>2.4</v>
      </c>
      <c r="E99" s="51"/>
      <c r="F99" s="51"/>
      <c r="G99" s="51"/>
      <c r="H99" s="51"/>
      <c r="I99" s="51"/>
      <c r="J99" s="51"/>
    </row>
    <row r="100" spans="2:10" x14ac:dyDescent="0.25">
      <c r="B100" s="51"/>
      <c r="C100" s="51"/>
      <c r="D100" s="52">
        <v>2.5</v>
      </c>
      <c r="E100" s="51"/>
      <c r="F100" s="51"/>
      <c r="G100" s="51"/>
      <c r="H100" s="51"/>
      <c r="I100" s="51"/>
      <c r="J100" s="51"/>
    </row>
    <row r="101" spans="2:10" x14ac:dyDescent="0.25">
      <c r="B101" s="51"/>
      <c r="C101" s="51"/>
      <c r="D101" s="52">
        <v>2.6</v>
      </c>
      <c r="E101" s="51"/>
      <c r="F101" s="51"/>
      <c r="G101" s="51"/>
      <c r="H101" s="51"/>
      <c r="I101" s="51"/>
      <c r="J101" s="51"/>
    </row>
    <row r="102" spans="2:10" x14ac:dyDescent="0.25">
      <c r="B102" s="51"/>
      <c r="C102" s="51"/>
      <c r="D102" s="52">
        <v>2.7</v>
      </c>
      <c r="E102" s="51"/>
      <c r="F102" s="51"/>
      <c r="G102" s="51"/>
      <c r="H102" s="51"/>
      <c r="I102" s="51"/>
      <c r="J102" s="51"/>
    </row>
    <row r="103" spans="2:10" x14ac:dyDescent="0.25">
      <c r="B103" s="51"/>
      <c r="C103" s="51"/>
      <c r="D103" s="52">
        <v>2.8</v>
      </c>
      <c r="E103" s="51"/>
      <c r="F103" s="51"/>
      <c r="G103" s="51"/>
      <c r="H103" s="51"/>
      <c r="I103" s="51"/>
      <c r="J103" s="51"/>
    </row>
    <row r="104" spans="2:10" x14ac:dyDescent="0.25">
      <c r="B104" s="51"/>
      <c r="C104" s="51"/>
      <c r="D104" s="52">
        <v>2.9</v>
      </c>
      <c r="E104" s="51"/>
      <c r="F104" s="51"/>
      <c r="G104" s="51"/>
      <c r="H104" s="51"/>
      <c r="I104" s="51"/>
      <c r="J104" s="51"/>
    </row>
    <row r="105" spans="2:10" x14ac:dyDescent="0.25">
      <c r="B105" s="51"/>
      <c r="C105" s="51"/>
      <c r="D105" s="52">
        <v>3</v>
      </c>
      <c r="E105" s="51"/>
      <c r="F105" s="51"/>
      <c r="G105" s="51"/>
      <c r="H105" s="51"/>
      <c r="I105" s="51"/>
      <c r="J105" s="51"/>
    </row>
    <row r="106" spans="2:10" x14ac:dyDescent="0.25">
      <c r="B106" s="51"/>
      <c r="C106" s="51"/>
      <c r="D106" s="52">
        <v>3.1</v>
      </c>
      <c r="E106" s="51"/>
      <c r="F106" s="51"/>
      <c r="G106" s="51"/>
      <c r="H106" s="51"/>
      <c r="I106" s="51"/>
      <c r="J106" s="51"/>
    </row>
    <row r="107" spans="2:10" x14ac:dyDescent="0.25">
      <c r="B107" s="51"/>
      <c r="C107" s="51"/>
      <c r="D107" s="52">
        <v>3.2</v>
      </c>
      <c r="E107" s="51"/>
      <c r="F107" s="51"/>
      <c r="G107" s="51"/>
      <c r="H107" s="51"/>
      <c r="I107" s="51"/>
      <c r="J107" s="51"/>
    </row>
    <row r="108" spans="2:10" x14ac:dyDescent="0.25">
      <c r="B108" s="51"/>
      <c r="C108" s="51"/>
      <c r="D108" s="52">
        <v>3.3</v>
      </c>
      <c r="E108" s="51"/>
      <c r="F108" s="51"/>
      <c r="G108" s="51"/>
      <c r="H108" s="51"/>
      <c r="I108" s="51"/>
      <c r="J108" s="51"/>
    </row>
    <row r="109" spans="2:10" x14ac:dyDescent="0.25">
      <c r="B109" s="51"/>
      <c r="C109" s="51"/>
      <c r="D109" s="52">
        <v>3.4</v>
      </c>
      <c r="E109" s="51"/>
      <c r="F109" s="51"/>
      <c r="G109" s="51"/>
      <c r="H109" s="51"/>
      <c r="I109" s="51"/>
      <c r="J109" s="51"/>
    </row>
    <row r="110" spans="2:10" x14ac:dyDescent="0.25">
      <c r="B110" s="51"/>
      <c r="C110" s="51"/>
      <c r="D110" s="52">
        <v>3.5</v>
      </c>
      <c r="E110" s="51"/>
      <c r="F110" s="51"/>
      <c r="G110" s="51"/>
      <c r="H110" s="51"/>
      <c r="I110" s="51"/>
      <c r="J110" s="51"/>
    </row>
    <row r="111" spans="2:10" x14ac:dyDescent="0.25">
      <c r="B111" s="51"/>
      <c r="C111" s="51"/>
      <c r="D111" s="51"/>
      <c r="E111" s="51"/>
      <c r="F111" s="51"/>
      <c r="G111" s="51"/>
      <c r="H111" s="51"/>
      <c r="I111" s="51"/>
      <c r="J111" s="51"/>
    </row>
    <row r="112" spans="2:10" x14ac:dyDescent="0.25">
      <c r="B112" s="51"/>
      <c r="C112" s="51"/>
    </row>
  </sheetData>
  <dataConsolidate/>
  <mergeCells count="10">
    <mergeCell ref="D29:E29"/>
    <mergeCell ref="I7:K7"/>
    <mergeCell ref="F17:G17"/>
    <mergeCell ref="B1:E1"/>
    <mergeCell ref="I18:J18"/>
    <mergeCell ref="B28:C28"/>
    <mergeCell ref="F28:G28"/>
    <mergeCell ref="I28:J28"/>
    <mergeCell ref="I9:J9"/>
    <mergeCell ref="F9:G9"/>
  </mergeCells>
  <dataValidations count="20">
    <dataValidation type="list" allowBlank="1" showInputMessage="1" showErrorMessage="1" sqref="C30:C31 J30:J31">
      <formula1>Yes_No</formula1>
    </dataValidation>
    <dataValidation type="decimal" errorStyle="information" allowBlank="1" showInputMessage="1" showErrorMessage="1" errorTitle="Invalid Entry" error="Our spreadsheet detects that the value entered is outside a typical range of values. Are you sure you entered the correct input?" sqref="D10">
      <formula1>5</formula1>
      <formula2>50</formula2>
    </dataValidation>
    <dataValidation type="decimal" errorStyle="information" allowBlank="1" showInputMessage="1" showErrorMessage="1" errorTitle="Invalid Entry" error="Our spreadsheet detects that the value entered is outside a typical range of values. Are you sure you entered the correct input?" sqref="C11:D11">
      <formula1>0.4</formula1>
      <formula2>0.6</formula2>
    </dataValidation>
    <dataValidation type="decimal" allowBlank="1" showInputMessage="1" showErrorMessage="1" errorTitle="Interest Rate Error" error="An interest rate or discount rate should be a percentage between 0 and 100." sqref="C12:D12">
      <formula1>1E-36</formula1>
      <formula2>1</formula2>
    </dataValidation>
    <dataValidation type="whole" errorStyle="information" allowBlank="1" showInputMessage="1" showErrorMessage="1" errorTitle="Feed Input Error" error="Our spreadsheet detects that the input you entered is higher than the amount of feed which an animal would likely consume in one day. Are you sure your input is correct?" sqref="C16:D16">
      <formula1>0</formula1>
      <formula2>99</formula2>
    </dataValidation>
    <dataValidation type="decimal" errorStyle="information" allowBlank="1" showInputMessage="1" showErrorMessage="1" errorTitle="Feed Input Error" error="Our spreadsheet detects that the input you entered is higher than the amount of feed which an animal would likely consume in one day. Are you sure the input is correct?" sqref="C18:D18">
      <formula1>0</formula1>
      <formula2>99.99</formula2>
    </dataValidation>
    <dataValidation type="decimal" allowBlank="1" showInputMessage="1" showErrorMessage="1" errorTitle="Date Error" error="The number of days you entered is greaterthan the number of days in one year. You should review this input and revise as needed. " sqref="C19:D20">
      <formula1>0</formula1>
      <formula2>366</formula2>
    </dataValidation>
    <dataValidation type="decimal" errorStyle="information" allowBlank="1" showInputMessage="1" showErrorMessage="1" errorTitle="Feed Cost Error" error="Our spreadsheet indicates that the value you entered is outside the typical range of feed costs. Keep in mind that this is the cost PER TON of feed." sqref="G10">
      <formula1>100</formula1>
      <formula2>1000</formula2>
    </dataValidation>
    <dataValidation type="decimal" allowBlank="1" showInputMessage="1" showErrorMessage="1" errorTitle="Feed Cost Error" error="Our spreadsheet indicates that the value you entered is outside the range of typical feed costs. Keep in mind that this value is the cost PER BAG of feed." sqref="G11">
      <formula1>0</formula1>
      <formula2>100</formula2>
    </dataValidation>
    <dataValidation type="decimal" allowBlank="1" showInputMessage="1" showErrorMessage="1" errorTitle="Loss Percentage Error" error="Feed loss is calculated as a percentage of total feed which must be between 0 and 100%. Please review your input into this cell and revise accordingly._x000a_" sqref="G12">
      <formula1>0</formula1>
      <formula2>1</formula2>
    </dataValidation>
    <dataValidation type="decimal" allowBlank="1" showInputMessage="1" showErrorMessage="1" errorTitle="Time Constraint Error" error="Our records indicate that the value you entered is greater than the number of hours in a week. Please review your input and revise accordingly. " sqref="C32">
      <formula1>0</formula1>
      <formula2>168</formula2>
    </dataValidation>
    <dataValidation type="decimal" allowBlank="1" showInputMessage="1" showErrorMessage="1" errorTitle="Time Constraint Error" error="Our spreadsheet indicates that the value you entered is greater than the number of hours in a week. Please review your input and revise accordingly. " sqref="J32">
      <formula1>0</formula1>
      <formula2>168</formula2>
    </dataValidation>
    <dataValidation type="list" allowBlank="1" showInputMessage="1" showErrorMessage="1" errorTitle="Expected Life Error" error="This spreadsheet is only designed to use expected life estimates of up to 20 years. Please revise your estimate." sqref="G31">
      <formula1>$B$80:$B$99</formula1>
    </dataValidation>
    <dataValidation type="list" allowBlank="1" showInputMessage="1" sqref="C29 J29">
      <formula1>$D$76:$D$78</formula1>
    </dataValidation>
    <dataValidation type="list" allowBlank="1" showInputMessage="1" showErrorMessage="1" sqref="C23">
      <formula1>$D$79:$D$93</formula1>
    </dataValidation>
    <dataValidation type="list" allowBlank="1" showInputMessage="1" showErrorMessage="1" sqref="C24">
      <formula1>$F$79:$F$94</formula1>
    </dataValidation>
    <dataValidation type="list" allowBlank="1" showInputMessage="1" showErrorMessage="1" sqref="C25">
      <formula1>$D$95:$D$110</formula1>
    </dataValidation>
    <dataValidation type="decimal" errorStyle="information" operator="greaterThan" allowBlank="1" showInputMessage="1" showErrorMessage="1" errorTitle="Invalid Entry" error="While you may not have cash expenses for labor, you really should consider the value of your time." sqref="C10">
      <formula1>0</formula1>
    </dataValidation>
    <dataValidation type="decimal" allowBlank="1" showInputMessage="1" showErrorMessage="1" errorTitle="Time Constraint Error" error="Our spreadsheet indicates that the time you entered is greater than the number of hours in a day. Please review your input and revise accordingly." sqref="J33:J34">
      <formula1>0</formula1>
      <formula2>24</formula2>
    </dataValidation>
    <dataValidation type="decimal" allowBlank="1" showInputMessage="1" showErrorMessage="1" errorTitle="Time Constraint Error" error="Our spreadsheet indicates that the value you entered is greater than the number of hours in a day. Please review your input and revise accordingly. " sqref="C33:C34">
      <formula1>0</formula1>
      <formula2>24</formula2>
    </dataValidation>
  </dataValidations>
  <pageMargins left="0.7" right="0.7" top="0.75" bottom="0.75" header="0.3" footer="0.3"/>
  <pageSetup scale="20" orientation="landscape" r:id="rId1"/>
  <drawing r:id="rId2"/>
  <legacyDrawing r:id="rId3"/>
  <oleObjects>
    <mc:AlternateContent xmlns:mc="http://schemas.openxmlformats.org/markup-compatibility/2006">
      <mc:Choice Requires="x14">
        <oleObject progId="Acrobat.Document.11" shapeId="4102" r:id="rId4">
          <objectPr locked="0" defaultSize="0" autoPict="0" r:id="rId5">
            <anchor moveWithCells="1">
              <from>
                <xdr:col>5</xdr:col>
                <xdr:colOff>0</xdr:colOff>
                <xdr:row>45</xdr:row>
                <xdr:rowOff>38100</xdr:rowOff>
              </from>
              <to>
                <xdr:col>5</xdr:col>
                <xdr:colOff>4543425</xdr:colOff>
                <xdr:row>75</xdr:row>
                <xdr:rowOff>123825</xdr:rowOff>
              </to>
            </anchor>
          </objectPr>
        </oleObject>
      </mc:Choice>
      <mc:Fallback>
        <oleObject progId="Acrobat.Document.11" shapeId="4102"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FSAS Decision Tool</vt:lpstr>
      <vt:lpstr>Yes_No</vt:lpstr>
    </vt:vector>
  </TitlesOfParts>
  <Company>OSU</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BAE</dc:creator>
  <cp:lastModifiedBy>Rapp, Dillon</cp:lastModifiedBy>
  <cp:lastPrinted>2015-10-29T20:55:14Z</cp:lastPrinted>
  <dcterms:created xsi:type="dcterms:W3CDTF">2015-06-19T13:03:50Z</dcterms:created>
  <dcterms:modified xsi:type="dcterms:W3CDTF">2017-05-05T18:23:23Z</dcterms:modified>
</cp:coreProperties>
</file>